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7185" firstSheet="4" activeTab="4"/>
  </bookViews>
  <sheets>
    <sheet name="TH" sheetId="1" state="hidden" r:id="rId1"/>
    <sheet name="T7" sheetId="2" state="hidden" r:id="rId2"/>
    <sheet name="14.7" sheetId="3" state="hidden" r:id="rId3"/>
    <sheet name="T8" sheetId="4" state="hidden" r:id="rId4"/>
    <sheet name="tháng 4" sheetId="5" r:id="rId5"/>
  </sheets>
  <definedNames>
    <definedName name="_xlnm.Print_Titles" localSheetId="2">'14.7'!$4:$5</definedName>
    <definedName name="_xlnm.Print_Titles" localSheetId="1">'T7'!$4:$5</definedName>
    <definedName name="_xlnm.Print_Titles" localSheetId="3">'T8'!$4:$5</definedName>
    <definedName name="_xlnm.Print_Titles" localSheetId="0">'TH'!$4:$5</definedName>
  </definedNames>
  <calcPr fullCalcOnLoad="1"/>
</workbook>
</file>

<file path=xl/sharedStrings.xml><?xml version="1.0" encoding="utf-8"?>
<sst xmlns="http://schemas.openxmlformats.org/spreadsheetml/2006/main" count="1446" uniqueCount="190">
  <si>
    <t>BẢNG TỔNG HỢP CÁC HOẠT ĐỘNG TẠI BAN QUẢN LÝ KHU KINH TẾ TỈNH KON TUM</t>
  </si>
  <si>
    <t>Tháng 5/2019</t>
  </si>
  <si>
    <t>STT</t>
  </si>
  <si>
    <t>Nội dung</t>
  </si>
  <si>
    <t>ĐVT</t>
  </si>
  <si>
    <t>KKTCK
quốc tế Bờ Y</t>
  </si>
  <si>
    <t>KCN 
Hòa Bình
 (Giai đoạn 1)</t>
  </si>
  <si>
    <t>KCN 
Hòa Bình
 (Giai đoạn 2)</t>
  </si>
  <si>
    <t>KCN
Sao Mai</t>
  </si>
  <si>
    <t>KCN
 Đăk Tô</t>
  </si>
  <si>
    <t>CCN 
Đăk La</t>
  </si>
  <si>
    <t>I</t>
  </si>
  <si>
    <t xml:space="preserve">QUY HOẠCH XÂY DỰNG  </t>
  </si>
  <si>
    <t>Công tác quy hoạch</t>
  </si>
  <si>
    <t xml:space="preserve">Quy hoạch chung </t>
  </si>
  <si>
    <t>Ha</t>
  </si>
  <si>
    <t>Quy hoạch tỷ lệ 1/5000</t>
  </si>
  <si>
    <t>KCN Bờ Y</t>
  </si>
  <si>
    <t>Quy hoạch phân khu (tỷ lệ 1/2000)</t>
  </si>
  <si>
    <t>a</t>
  </si>
  <si>
    <t>Khu đô thị Tây Bờ Y</t>
  </si>
  <si>
    <t>b</t>
  </si>
  <si>
    <t>Khu Trung tâm hành chính</t>
  </si>
  <si>
    <t>c</t>
  </si>
  <si>
    <t>Khu I</t>
  </si>
  <si>
    <t>d</t>
  </si>
  <si>
    <t>Khu II,III</t>
  </si>
  <si>
    <t>e</t>
  </si>
  <si>
    <t>Khu ĐT Bắc Bờ Y</t>
  </si>
  <si>
    <t>f</t>
  </si>
  <si>
    <t>Khu ĐT Nam Bờ Y</t>
  </si>
  <si>
    <t>g</t>
  </si>
  <si>
    <t>Khu trung tâm TMQT Bờ Y</t>
  </si>
  <si>
    <t>h</t>
  </si>
  <si>
    <t>Quy hoạch chi tiết (tỷ lệ 1/500)</t>
  </si>
  <si>
    <t>Khu ĐT Tây Bờ Y</t>
  </si>
  <si>
    <t>Khu đô thị Nam Bờ Y</t>
  </si>
  <si>
    <t>KCN Hòa Bình GĐ1</t>
  </si>
  <si>
    <t>KCN Hòa Bình GĐ2</t>
  </si>
  <si>
    <t>i</t>
  </si>
  <si>
    <t>KCN Sao Mai</t>
  </si>
  <si>
    <t>j</t>
  </si>
  <si>
    <t>CCN Đak La</t>
  </si>
  <si>
    <t>k</t>
  </si>
  <si>
    <t xml:space="preserve">KCN Đak Tô </t>
  </si>
  <si>
    <t>Quỹ đất đã bồi thường, GPMB</t>
  </si>
  <si>
    <t>Kinh phí lập quy hoạch</t>
  </si>
  <si>
    <t xml:space="preserve">Kế hoạch vốn được giao </t>
  </si>
  <si>
    <t>Tỷ đồng</t>
  </si>
  <si>
    <t>Vốn đã giải ngân</t>
  </si>
  <si>
    <t>Vốn chưa giải ngân</t>
  </si>
  <si>
    <t>II</t>
  </si>
  <si>
    <t xml:space="preserve">ĐẦU TƯ CƠ SỞ HẠ TẦNG </t>
  </si>
  <si>
    <t xml:space="preserve">Kế hoạch vốn đầu tư NSNN </t>
  </si>
  <si>
    <t>-</t>
  </si>
  <si>
    <t>Trong đó: Vốn bố trí để thu hồi
 ứng trước NSNN</t>
  </si>
  <si>
    <t>Vốn NSNN đã giải ngân</t>
  </si>
  <si>
    <t>Vốn NSNN chưa giải ngân</t>
  </si>
  <si>
    <t>III</t>
  </si>
  <si>
    <t xml:space="preserve">THU HÚT ĐẦU TƯ </t>
  </si>
  <si>
    <t>Dự án được giới thiệu địa điểm đầu tư và cung cấp thông tin quy hoạch XD</t>
  </si>
  <si>
    <t>Dự án</t>
  </si>
  <si>
    <t>Trong đó: Dự án đã hết thời hạn giới thiệu địa điểm nhưng chưa triển khai thủ tục đăng ký đầu tư</t>
  </si>
  <si>
    <t>Dự án đã được cấp Giấy Chứng nhận đầu tư/Đăng ký đầu tư</t>
  </si>
  <si>
    <t xml:space="preserve">Vốn đăng ký đầu tư: </t>
  </si>
  <si>
    <t>Dự án đã được cho thuê đất</t>
  </si>
  <si>
    <t>Trong đó: Dự án đã được thuê đất nhưng chưa triển khai thủ tục XD</t>
  </si>
  <si>
    <t>Dự án đã được cấp phép xây dựng</t>
  </si>
  <si>
    <t>Trong đó: Dự án đã hết thời hạn GPXD nhưng chưa triển khai xây dựng dự án, công trình.</t>
  </si>
  <si>
    <t>+</t>
  </si>
  <si>
    <t>Dự án kho chứa hàng của Công ty CP Hoàng Anh Gia Lai</t>
  </si>
  <si>
    <t xml:space="preserve"> Dự án cửa hàng xăng dầu và các công trình phụ trợ của Công ty Nhân Thành Bờ Y</t>
  </si>
  <si>
    <t>Dự án đang triển khai XDCB</t>
  </si>
  <si>
    <t xml:space="preserve">Vốn đăng ký đầu tư </t>
  </si>
  <si>
    <t>Vốn đầu tư thực hiện</t>
  </si>
  <si>
    <t xml:space="preserve">Dự án đang hoạt động </t>
  </si>
  <si>
    <t>Doanh thu hoạt động kinh doanh</t>
  </si>
  <si>
    <t xml:space="preserve">Lao động </t>
  </si>
  <si>
    <t>Người</t>
  </si>
  <si>
    <t xml:space="preserve">Nộp Ngân sách nhà nước </t>
  </si>
  <si>
    <t>Dự án tạm dừng hoạt động</t>
  </si>
  <si>
    <t>IV</t>
  </si>
  <si>
    <t>CÁC HOẠT ĐỘNG TẠI CỬA 
KHẨU QUỐC TẾ BỜ Y</t>
  </si>
  <si>
    <t>Khách xuất nhập cảnh</t>
  </si>
  <si>
    <t xml:space="preserve">Lượt </t>
  </si>
  <si>
    <t>Xuất cảnh</t>
  </si>
  <si>
    <t>Nhập cảnh</t>
  </si>
  <si>
    <t>Phương tiện xuất nhập cảnh</t>
  </si>
  <si>
    <t>Kim ngạch xuất nhập khẩu</t>
  </si>
  <si>
    <t>USD</t>
  </si>
  <si>
    <t>Kim ngạch xuất khẩu</t>
  </si>
  <si>
    <t>Kim ngạch nhập khẩu</t>
  </si>
  <si>
    <t>Các khoản thu ngân sách tại 
Cửa khẩu quốc tế Bờ Y</t>
  </si>
  <si>
    <t>Đồng</t>
  </si>
  <si>
    <t xml:space="preserve">Trong đó: Thu phí sử dụng hạ tầng đối với phương tiện qua, lại Cửa khẩu </t>
  </si>
  <si>
    <t>V</t>
  </si>
  <si>
    <t xml:space="preserve"> CẢI CÁCH HÀNH CHÍNH</t>
  </si>
  <si>
    <t>Tiếp nhận và giải quyết TTHC</t>
  </si>
  <si>
    <t>Bộ</t>
  </si>
  <si>
    <t xml:space="preserve">Tiếp nhận </t>
  </si>
  <si>
    <t xml:space="preserve">Giải quyết </t>
  </si>
  <si>
    <t xml:space="preserve">Bộ </t>
  </si>
  <si>
    <t>Tiếp dân; giải quyết khiếu nại tố cáo</t>
  </si>
  <si>
    <t>Trường hợp</t>
  </si>
  <si>
    <t>4.1</t>
  </si>
  <si>
    <t>Tổ chức bộ máy BQLKKT</t>
  </si>
  <si>
    <t>Phòng và tương đương</t>
  </si>
  <si>
    <t>Phòng</t>
  </si>
  <si>
    <t>Đơn vị trực thuộc</t>
  </si>
  <si>
    <t>Đơn vị</t>
  </si>
  <si>
    <t>4.2</t>
  </si>
  <si>
    <t>Biên chế</t>
  </si>
  <si>
    <t>Hành chính</t>
  </si>
  <si>
    <t>Sự nghiệp</t>
  </si>
  <si>
    <t>4.3</t>
  </si>
  <si>
    <t>CCVC, LĐ hiện có</t>
  </si>
  <si>
    <t>Công chức</t>
  </si>
  <si>
    <t>Viên chức</t>
  </si>
  <si>
    <t>Hợp đồng NĐ 68/CP (hành chính)</t>
  </si>
  <si>
    <t>Hợp đồng khác tại đơn vị trực thuộc</t>
  </si>
  <si>
    <t>4.4</t>
  </si>
  <si>
    <t>Quản lý CCVC</t>
  </si>
  <si>
    <t>CCVC lãnh đạo quản lý cấp phòng</t>
  </si>
  <si>
    <t>Đào tạo, bồi dưỡng</t>
  </si>
  <si>
    <t>Khen thưởng</t>
  </si>
  <si>
    <t>Kỷ luật</t>
  </si>
  <si>
    <t>Điều động, biệt phái, luân chuyển,
 bổ nhiệm</t>
  </si>
  <si>
    <t>Nâng lương</t>
  </si>
  <si>
    <t>Tháng 06/2019</t>
  </si>
  <si>
    <t>Lũy kế từ khi thành lập đến tháng  6/2019</t>
  </si>
  <si>
    <t>Tháng 6/2019</t>
  </si>
  <si>
    <t>Năm 2018</t>
  </si>
  <si>
    <t>Tổng cộng 
các khu, cụm công nghiệp và KKTCK</t>
  </si>
  <si>
    <t>Lũy kế từ khi thành lập đến tháng 5/2019</t>
  </si>
  <si>
    <t>Tháng 05/2019</t>
  </si>
  <si>
    <t>Lũy kế từ đầu năm đến tháng 5/2019</t>
  </si>
  <si>
    <t>Lũy kế từ khi thành lập đến tháng  5/2019</t>
  </si>
  <si>
    <t>Lũy kế từ đầu năm đến tháng 6/2019</t>
  </si>
  <si>
    <t>Lũy kế từ khi thành lập đến tháng 6/2019</t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</si>
  <si>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</si>
  <si>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</si>
  <si>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t>Dự án Giãn tiến độ</t>
  </si>
  <si>
    <t>Dự án điều chỉnh (tính theo năm, không tính lũy kế)</t>
  </si>
  <si>
    <t>Dự án chấm dứt, thu hồi</t>
  </si>
  <si>
    <t>Dự án đã hết thời hạn GCNĐT/ĐKĐT nhưng chưa triển khai thủ tục lập dự án đầu tư</t>
  </si>
  <si>
    <t xml:space="preserve">Dự án chưa triển khai, dừng, tạm dừng hoạt động </t>
  </si>
  <si>
    <t>Ghi chú</t>
  </si>
  <si>
    <t>01 không có hồ sơ</t>
  </si>
  <si>
    <t>Tháng 7/2019</t>
  </si>
  <si>
    <t>Lũy kế từ đầu năm đến tháng 7/2019</t>
  </si>
  <si>
    <t>Lũy kế từ khi thành lập đến tháng 7/2019</t>
  </si>
  <si>
    <t>Tính đến hết 16/7/2019, chỉ có 01 bộ phận cấp Giấy Chứng nhận đầu tư có số liệu. Tất cả các số liệu còn lại các phòng, đơn vị chưa cung cấp</t>
  </si>
  <si>
    <t>Quy hoạch chung, QHTL 1/5000</t>
  </si>
  <si>
    <t>Quỹ đất đã bồi thường, giải phóng mặt bằng chưa cho thuê</t>
  </si>
  <si>
    <t>Triệu USD</t>
  </si>
  <si>
    <t>5.1</t>
  </si>
  <si>
    <t>5.2</t>
  </si>
  <si>
    <t>5.3</t>
  </si>
  <si>
    <r>
      <t>Tổ chức - cán bộ</t>
    </r>
    <r>
      <rPr>
        <b/>
        <i/>
        <sz val="10"/>
        <rFont val="Times New Roman"/>
        <family val="1"/>
      </rPr>
      <t xml:space="preserve"> </t>
    </r>
  </si>
  <si>
    <r>
      <t>Rà soát thủ tục hành chính</t>
    </r>
    <r>
      <rPr>
        <b/>
        <i/>
        <sz val="10"/>
        <rFont val="Times New Roman"/>
        <family val="1"/>
      </rPr>
      <t xml:space="preserve"> </t>
    </r>
  </si>
  <si>
    <t>Vốn đầu tư năm trước chuyển sang</t>
  </si>
  <si>
    <t>Kế hoạch vốn đầu tư giao trong năm</t>
  </si>
  <si>
    <t>PHÒNG QLQHXDTNMT</t>
  </si>
  <si>
    <t>PHÒNG QUẢN LÝ ĐẦU TƯ</t>
  </si>
  <si>
    <t>CÔNG TY ĐTPTHT KKT</t>
  </si>
  <si>
    <t>VĂN PHÒNG</t>
  </si>
  <si>
    <t>BAN QUẢN LÝ CỬA KHẨU</t>
  </si>
  <si>
    <t>Dự án đã được cấp Giấy Chứng nhận đầu tư</t>
  </si>
  <si>
    <t>KKTCK quốc tế Bờ Y</t>
  </si>
  <si>
    <t>KCN Hòa Bình  (Giai đoạn 1)</t>
  </si>
  <si>
    <t>KCN Hòa Bình (Giai đoạn 2)</t>
  </si>
  <si>
    <t>KCN Đăk Tô</t>
  </si>
  <si>
    <t>CCN Đăk La</t>
  </si>
  <si>
    <t>Tháng 8/2019</t>
  </si>
  <si>
    <t>Lũy kế từ đầu năm đến tháng 8/2019</t>
  </si>
  <si>
    <t>Lũy kế từ khi thành lập đến tháng 8/2019</t>
  </si>
  <si>
    <t>1.1</t>
  </si>
  <si>
    <t>1.2</t>
  </si>
  <si>
    <t>X</t>
  </si>
  <si>
    <t xml:space="preserve">Tổng số dự án đã được đã được chấp thuận
 chủ trương đầu tư, cấp GCN hoặc đăng ký đầu tư </t>
  </si>
  <si>
    <t xml:space="preserve">Dự án tạm dừng hoạt động </t>
  </si>
  <si>
    <t>Tiếp nhận; giải quyết khiếu nại tố cáo</t>
  </si>
  <si>
    <t xml:space="preserve">Tổng số dự án đã được đã được chấp thuận chủ trương đầu tư, cấp GCN hoặc đăng ký đầu tư </t>
  </si>
  <si>
    <t>Diện tích đất công nghiệp thuê lại</t>
  </si>
  <si>
    <t>Hợp đồng NĐ 68/CP (sự nghiệp)</t>
  </si>
  <si>
    <t>Dự án đang triển khai XDCB, Dự án hoàn thành nhưng chưa hoạt động</t>
  </si>
  <si>
    <t>Năm 2020</t>
  </si>
  <si>
    <t>Tháng 05/2021</t>
  </si>
  <si>
    <t>Lũy kế từ đầu năm đến tháng 05/2021</t>
  </si>
  <si>
    <t>Lũy kế từ khi thành lập đến tháng 05/2021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</si>
</sst>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(* #,##0_);_(* \(#,##0\);_(* &quot;-&quot;??_);_(@_)"/>
    <numFmt numFmtId="174" formatCode="_(* #,##0.0_);_(* \(#,##0.0\);_(* &quot;-&quot;??_);_(@_)"/>
    <numFmt numFmtId="175" formatCode="0.000"/>
    <numFmt numFmtId="176" formatCode="_(* #,##0.000_);_(* \(#,##0.000\);_(* &quot;-&quot;???_);_(@_)"/>
    <numFmt numFmtId="177" formatCode="_-* #,##0.000\ _₫_-;\-* #,##0.000\ _₫_-;_-* &quot;-&quot;???\ _₫_-;_-@_-"/>
    <numFmt numFmtId="178" formatCode="00000"/>
    <numFmt numFmtId="179" formatCode="_(* #,##0.0000_);_(* \(#,##0.0000\);_(* &quot;-&quot;??_);_(@_)"/>
    <numFmt numFmtId="180" formatCode="_-* #,##0.00_-;\-* #,##0.00_-;_-* &quot;-&quot;??_-;_-@_-"/>
    <numFmt numFmtId="181" formatCode="_-* #,##0.0\ _₫_-;\-* #,##0.0\ _₫_-;_-* &quot;-&quot;?\ _₫_-;_-@_-"/>
    <numFmt numFmtId="182" formatCode="_(* #,##0.00000_);_(* \(#,##0.00000\);_(* &quot;-&quot;??_);_(@_)"/>
    <numFmt numFmtId="183" formatCode="#,##0.000\ _₫"/>
    <numFmt numFmtId="184" formatCode="#,##0.00\ _₫"/>
    <numFmt numFmtId="185" formatCode="_(* #,##0.00_);_(* \(#,##0.00\);_(* &quot;-&quot;???_);_(@_)"/>
    <numFmt numFmtId="186" formatCode="_(* #,##0.0_);_(* \(#,##0.0\);_(* &quot;-&quot;???_);_(@_)"/>
    <numFmt numFmtId="187" formatCode="#,##0.000"/>
    <numFmt numFmtId="188" formatCode="0.0"/>
    <numFmt numFmtId="189" formatCode="_(* #,##0_);_(* \(#,##0\);_(* &quot;-&quot;???_);_(@_)"/>
    <numFmt numFmtId="190" formatCode="0.0000"/>
    <numFmt numFmtId="191" formatCode="0.00000"/>
    <numFmt numFmtId="192" formatCode="_-* #,##0.0000\ _₫_-;\-* #,##0.0000\ _₫_-;_-* &quot;-&quot;????\ _₫_-;_-@_-"/>
    <numFmt numFmtId="193" formatCode="_-* #,##0.00000\ _₫_-;\-* #,##0.00000\ _₫_-;_-* &quot;-&quot;????\ _₫_-;_-@_-"/>
    <numFmt numFmtId="194" formatCode="_-* #,##0.000\ _₫_-;\-* #,##0.000\ _₫_-;_-* &quot;-&quot;????\ _₫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&quot;Rp&quot;* #,##0_);_(&quot;Rp&quot;* \(#,##0\);_(&quot;Rp&quot;* &quot;-&quot;_);_(@_)"/>
    <numFmt numFmtId="200" formatCode="_(&quot;Rp&quot;* #,##0.00_);_(&quot;Rp&quot;* \(#,##0.00\);_(&quot;Rp&quot;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_(* #,##0.000000000000_);_(* \(#,##0.000000000000\);_(* &quot;-&quot;??_);_(@_)"/>
    <numFmt numFmtId="208" formatCode="_(* #,##0.0000000000000_);_(* \(#,##0.0000000000000\);_(* &quot;-&quot;??_);_(@_)"/>
    <numFmt numFmtId="209" formatCode="_(* #,##0.00000000000000_);_(* \(#,##0.00000000000000\);_(* &quot;-&quot;??_);_(@_)"/>
    <numFmt numFmtId="210" formatCode="_(* #,##0.000000000000000_);_(* \(#,##0.000000000000000\);_(* &quot;-&quot;??_);_(@_)"/>
    <numFmt numFmtId="211" formatCode="_(* #,##0.0000000000000000_);_(* \(#,##0.0000000000000000\);_(* &quot;-&quot;??_);_(@_)"/>
    <numFmt numFmtId="212" formatCode="_(* #,##0.00000000000000000_);_(* \(#,##0.00000000000000000\);_(* &quot;-&quot;??_);_(@_)"/>
    <numFmt numFmtId="213" formatCode="_(* #,##0.000000000000000000_);_(* \(#,##0.000000000000000000\);_(* &quot;-&quot;??_);_(@_)"/>
    <numFmt numFmtId="214" formatCode="_(* #,##0.0000000000000000000_);_(* \(#,##0.0000000000000000000\);_(* &quot;-&quot;??_);_(@_)"/>
    <numFmt numFmtId="215" formatCode="_(* #,##0.00000000000000000000_);_(* \(#,##0.00000000000000000000\);_(* &quot;-&quot;??_);_(@_)"/>
    <numFmt numFmtId="216" formatCode="_(* #,##0.000000000000000000000_);_(* \(#,##0.000000000000000000000\);_(* &quot;-&quot;??_);_(@_)"/>
    <numFmt numFmtId="217" formatCode="_(* #,##0.0000000000000000000000_);_(* \(#,##0.0000000000000000000000\);_(* &quot;-&quot;??_);_(@_)"/>
    <numFmt numFmtId="218" formatCode="_(* #,##0.00000000000000000000000_);_(* \(#,##0.00000000000000000000000\);_(* &quot;-&quot;??_);_(@_)"/>
    <numFmt numFmtId="219" formatCode="_(* #,##0.000000000000000000000000_);_(* \(#,##0.000000000000000000000000\);_(* &quot;-&quot;??_);_(@_)"/>
    <numFmt numFmtId="220" formatCode="_(* #,##0.0000000000000000000000000_);_(* \(#,##0.0000000000000000000000000\);_(* &quot;-&quot;??_);_(@_)"/>
    <numFmt numFmtId="221" formatCode="_(* #,##0.00000000_);_(* \(#,##0.00000000\);_(* &quot;-&quot;????????_);_(@_)"/>
    <numFmt numFmtId="222" formatCode="_(* #,##0.000000_);_(* \(#,##0.000000\);_(* &quot;-&quot;??????_);_(@_)"/>
    <numFmt numFmtId="223" formatCode="_(* #,##0.0000000000000_);_(* \(#,##0.0000000000000\);_(* &quot;-&quot;?????????????_);_(@_)"/>
    <numFmt numFmtId="224" formatCode="_(* #,##0.000000000000_);_(* \(#,##0.000000000000\);_(* &quot;-&quot;????????????_);_(@_)"/>
  </numFmts>
  <fonts count="68">
    <font>
      <sz val="11"/>
      <color theme="1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31">
    <xf numFmtId="0" fontId="0" fillId="0" borderId="0" xfId="0" applyAlignment="1">
      <alignment/>
    </xf>
    <xf numFmtId="173" fontId="2" fillId="33" borderId="10" xfId="0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0" xfId="43" applyNumberFormat="1" applyFont="1" applyFill="1" applyBorder="1" applyAlignment="1">
      <alignment horizontal="right" vertical="center"/>
    </xf>
    <xf numFmtId="173" fontId="2" fillId="33" borderId="10" xfId="43" applyNumberFormat="1" applyFont="1" applyFill="1" applyBorder="1" applyAlignment="1" quotePrefix="1">
      <alignment horizontal="right" vertical="top"/>
    </xf>
    <xf numFmtId="173" fontId="2" fillId="34" borderId="10" xfId="0" applyNumberFormat="1" applyFont="1" applyFill="1" applyBorder="1" applyAlignment="1">
      <alignment horizontal="right" vertical="top"/>
    </xf>
    <xf numFmtId="172" fontId="2" fillId="34" borderId="10" xfId="43" applyNumberFormat="1" applyFont="1" applyFill="1" applyBorder="1" applyAlignment="1">
      <alignment horizontal="right" vertical="top"/>
    </xf>
    <xf numFmtId="173" fontId="2" fillId="34" borderId="10" xfId="43" applyNumberFormat="1" applyFont="1" applyFill="1" applyBorder="1" applyAlignment="1">
      <alignment horizontal="right" vertical="top"/>
    </xf>
    <xf numFmtId="0" fontId="4" fillId="34" borderId="10" xfId="0" applyFont="1" applyFill="1" applyBorder="1" applyAlignment="1" quotePrefix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 quotePrefix="1">
      <alignment horizontal="center" vertical="top"/>
    </xf>
    <xf numFmtId="173" fontId="2" fillId="3" borderId="10" xfId="0" applyNumberFormat="1" applyFont="1" applyFill="1" applyBorder="1" applyAlignment="1">
      <alignment horizontal="right" vertical="top"/>
    </xf>
    <xf numFmtId="172" fontId="2" fillId="3" borderId="10" xfId="43" applyNumberFormat="1" applyFont="1" applyFill="1" applyBorder="1" applyAlignment="1">
      <alignment horizontal="right" vertical="top"/>
    </xf>
    <xf numFmtId="0" fontId="4" fillId="3" borderId="10" xfId="0" applyFont="1" applyFill="1" applyBorder="1" applyAlignment="1" quotePrefix="1">
      <alignment horizontal="center" vertical="top"/>
    </xf>
    <xf numFmtId="173" fontId="2" fillId="3" borderId="10" xfId="43" applyNumberFormat="1" applyFont="1" applyFill="1" applyBorder="1" applyAlignment="1">
      <alignment horizontal="right" vertical="top"/>
    </xf>
    <xf numFmtId="173" fontId="2" fillId="19" borderId="10" xfId="0" applyNumberFormat="1" applyFont="1" applyFill="1" applyBorder="1" applyAlignment="1">
      <alignment horizontal="right" vertical="top"/>
    </xf>
    <xf numFmtId="172" fontId="2" fillId="19" borderId="10" xfId="43" applyNumberFormat="1" applyFont="1" applyFill="1" applyBorder="1" applyAlignment="1">
      <alignment horizontal="right" vertical="top"/>
    </xf>
    <xf numFmtId="0" fontId="4" fillId="19" borderId="10" xfId="0" applyFont="1" applyFill="1" applyBorder="1" applyAlignment="1" quotePrefix="1">
      <alignment horizontal="center" vertical="top"/>
    </xf>
    <xf numFmtId="173" fontId="2" fillId="19" borderId="10" xfId="43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 quotePrefix="1">
      <alignment horizontal="right" vertical="center"/>
    </xf>
    <xf numFmtId="173" fontId="2" fillId="35" borderId="10" xfId="0" applyNumberFormat="1" applyFont="1" applyFill="1" applyBorder="1" applyAlignment="1">
      <alignment horizontal="right" vertical="top"/>
    </xf>
    <xf numFmtId="172" fontId="2" fillId="35" borderId="10" xfId="43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right" vertical="top"/>
    </xf>
    <xf numFmtId="173" fontId="2" fillId="35" borderId="10" xfId="43" applyNumberFormat="1" applyFont="1" applyFill="1" applyBorder="1" applyAlignment="1" quotePrefix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3" fontId="3" fillId="33" borderId="10" xfId="43" applyNumberFormat="1" applyFont="1" applyFill="1" applyBorder="1" applyAlignment="1" quotePrefix="1">
      <alignment horizontal="right" vertical="top"/>
    </xf>
    <xf numFmtId="0" fontId="3" fillId="33" borderId="0" xfId="0" applyFont="1" applyFill="1" applyAlignment="1">
      <alignment/>
    </xf>
    <xf numFmtId="174" fontId="2" fillId="33" borderId="10" xfId="43" applyNumberFormat="1" applyFont="1" applyFill="1" applyBorder="1" applyAlignment="1">
      <alignment horizontal="right" vertical="top"/>
    </xf>
    <xf numFmtId="43" fontId="2" fillId="33" borderId="10" xfId="43" applyNumberFormat="1" applyFont="1" applyFill="1" applyBorder="1" applyAlignment="1">
      <alignment horizontal="right" vertical="top"/>
    </xf>
    <xf numFmtId="173" fontId="2" fillId="33" borderId="10" xfId="43" applyNumberFormat="1" applyFont="1" applyFill="1" applyBorder="1" applyAlignment="1" quotePrefix="1">
      <alignment vertical="top"/>
    </xf>
    <xf numFmtId="2" fontId="3" fillId="33" borderId="10" xfId="0" applyNumberFormat="1" applyFont="1" applyFill="1" applyBorder="1" applyAlignment="1">
      <alignment horizontal="right" vertical="top"/>
    </xf>
    <xf numFmtId="173" fontId="3" fillId="33" borderId="10" xfId="43" applyNumberFormat="1" applyFont="1" applyFill="1" applyBorder="1" applyAlignment="1">
      <alignment vertical="top"/>
    </xf>
    <xf numFmtId="43" fontId="3" fillId="33" borderId="10" xfId="43" applyFont="1" applyFill="1" applyBorder="1" applyAlignment="1">
      <alignment vertical="top"/>
    </xf>
    <xf numFmtId="0" fontId="5" fillId="33" borderId="10" xfId="0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173" fontId="5" fillId="33" borderId="10" xfId="43" applyNumberFormat="1" applyFont="1" applyFill="1" applyBorder="1" applyAlignment="1" quotePrefix="1">
      <alignment vertical="top"/>
    </xf>
    <xf numFmtId="0" fontId="5" fillId="33" borderId="10" xfId="0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top"/>
    </xf>
    <xf numFmtId="0" fontId="2" fillId="33" borderId="10" xfId="0" applyFont="1" applyFill="1" applyBorder="1" applyAlignment="1" quotePrefix="1">
      <alignment horizontal="right" vertical="top"/>
    </xf>
    <xf numFmtId="0" fontId="2" fillId="33" borderId="10" xfId="0" applyFont="1" applyFill="1" applyBorder="1" applyAlignment="1" quotePrefix="1">
      <alignment horizontal="center" vertical="top"/>
    </xf>
    <xf numFmtId="173" fontId="2" fillId="33" borderId="10" xfId="43" applyNumberFormat="1" applyFont="1" applyFill="1" applyBorder="1" applyAlignment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173" fontId="5" fillId="33" borderId="10" xfId="43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2" fillId="33" borderId="1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4" fillId="35" borderId="10" xfId="0" applyFont="1" applyFill="1" applyBorder="1" applyAlignment="1" quotePrefix="1">
      <alignment horizontal="center" vertical="center"/>
    </xf>
    <xf numFmtId="43" fontId="2" fillId="35" borderId="10" xfId="43" applyNumberFormat="1" applyFont="1" applyFill="1" applyBorder="1" applyAlignment="1" quotePrefix="1">
      <alignment horizontal="right" vertical="top"/>
    </xf>
    <xf numFmtId="172" fontId="2" fillId="35" borderId="10" xfId="0" applyNumberFormat="1" applyFont="1" applyFill="1" applyBorder="1" applyAlignment="1">
      <alignment horizontal="right" vertical="top"/>
    </xf>
    <xf numFmtId="176" fontId="2" fillId="35" borderId="10" xfId="0" applyNumberFormat="1" applyFont="1" applyFill="1" applyBorder="1" applyAlignment="1">
      <alignment horizontal="right" vertical="top"/>
    </xf>
    <xf numFmtId="172" fontId="2" fillId="35" borderId="10" xfId="43" applyNumberFormat="1" applyFont="1" applyFill="1" applyBorder="1" applyAlignment="1" quotePrefix="1">
      <alignment horizontal="right" vertical="top"/>
    </xf>
    <xf numFmtId="173" fontId="2" fillId="34" borderId="10" xfId="43" applyNumberFormat="1" applyFont="1" applyFill="1" applyBorder="1" applyAlignment="1" quotePrefix="1">
      <alignment horizontal="right" vertical="top"/>
    </xf>
    <xf numFmtId="0" fontId="2" fillId="3" borderId="10" xfId="0" applyFont="1" applyFill="1" applyBorder="1" applyAlignment="1">
      <alignment horizontal="right" vertical="top"/>
    </xf>
    <xf numFmtId="173" fontId="2" fillId="3" borderId="10" xfId="43" applyNumberFormat="1" applyFont="1" applyFill="1" applyBorder="1" applyAlignment="1" quotePrefix="1">
      <alignment horizontal="right" vertical="top"/>
    </xf>
    <xf numFmtId="172" fontId="2" fillId="3" borderId="10" xfId="43" applyNumberFormat="1" applyFont="1" applyFill="1" applyBorder="1" applyAlignment="1" quotePrefix="1">
      <alignment horizontal="right" vertical="top"/>
    </xf>
    <xf numFmtId="172" fontId="2" fillId="3" borderId="10" xfId="0" applyNumberFormat="1" applyFont="1" applyFill="1" applyBorder="1" applyAlignment="1">
      <alignment horizontal="right" vertical="top"/>
    </xf>
    <xf numFmtId="173" fontId="2" fillId="16" borderId="10" xfId="0" applyNumberFormat="1" applyFont="1" applyFill="1" applyBorder="1" applyAlignment="1">
      <alignment horizontal="right" vertical="top"/>
    </xf>
    <xf numFmtId="172" fontId="2" fillId="16" borderId="10" xfId="43" applyNumberFormat="1" applyFont="1" applyFill="1" applyBorder="1" applyAlignment="1">
      <alignment horizontal="right" vertical="top"/>
    </xf>
    <xf numFmtId="0" fontId="2" fillId="16" borderId="10" xfId="0" applyFont="1" applyFill="1" applyBorder="1" applyAlignment="1">
      <alignment horizontal="right" vertical="top"/>
    </xf>
    <xf numFmtId="173" fontId="2" fillId="16" borderId="10" xfId="43" applyNumberFormat="1" applyFont="1" applyFill="1" applyBorder="1" applyAlignment="1" quotePrefix="1">
      <alignment horizontal="right" vertical="top"/>
    </xf>
    <xf numFmtId="173" fontId="2" fillId="16" borderId="10" xfId="43" applyNumberFormat="1" applyFont="1" applyFill="1" applyBorder="1" applyAlignment="1">
      <alignment horizontal="right" vertical="top"/>
    </xf>
    <xf numFmtId="0" fontId="4" fillId="16" borderId="10" xfId="0" applyFont="1" applyFill="1" applyBorder="1" applyAlignment="1" quotePrefix="1">
      <alignment horizontal="center" vertical="top"/>
    </xf>
    <xf numFmtId="173" fontId="2" fillId="16" borderId="10" xfId="0" applyNumberFormat="1" applyFont="1" applyFill="1" applyBorder="1" applyAlignment="1">
      <alignment horizontal="right" vertical="center"/>
    </xf>
    <xf numFmtId="173" fontId="2" fillId="16" borderId="10" xfId="43" applyNumberFormat="1" applyFont="1" applyFill="1" applyBorder="1" applyAlignment="1">
      <alignment horizontal="right" vertical="center"/>
    </xf>
    <xf numFmtId="173" fontId="2" fillId="16" borderId="10" xfId="43" applyNumberFormat="1" applyFont="1" applyFill="1" applyBorder="1" applyAlignment="1" quotePrefix="1">
      <alignment horizontal="right" vertical="center"/>
    </xf>
    <xf numFmtId="0" fontId="2" fillId="19" borderId="10" xfId="0" applyFont="1" applyFill="1" applyBorder="1" applyAlignment="1">
      <alignment horizontal="right" vertical="top"/>
    </xf>
    <xf numFmtId="173" fontId="2" fillId="19" borderId="10" xfId="43" applyNumberFormat="1" applyFont="1" applyFill="1" applyBorder="1" applyAlignment="1" quotePrefix="1">
      <alignment horizontal="right" vertical="top"/>
    </xf>
    <xf numFmtId="0" fontId="5" fillId="19" borderId="10" xfId="0" applyFont="1" applyFill="1" applyBorder="1" applyAlignment="1">
      <alignment horizontal="center" vertical="top"/>
    </xf>
    <xf numFmtId="0" fontId="5" fillId="19" borderId="10" xfId="0" applyFont="1" applyFill="1" applyBorder="1" applyAlignment="1">
      <alignment vertical="top"/>
    </xf>
    <xf numFmtId="0" fontId="5" fillId="19" borderId="10" xfId="0" applyFont="1" applyFill="1" applyBorder="1" applyAlignment="1">
      <alignment horizontal="right" vertical="top"/>
    </xf>
    <xf numFmtId="173" fontId="5" fillId="19" borderId="10" xfId="43" applyNumberFormat="1" applyFont="1" applyFill="1" applyBorder="1" applyAlignment="1">
      <alignment vertical="top"/>
    </xf>
    <xf numFmtId="0" fontId="5" fillId="19" borderId="0" xfId="0" applyFont="1" applyFill="1" applyAlignment="1">
      <alignment/>
    </xf>
    <xf numFmtId="0" fontId="4" fillId="19" borderId="10" xfId="0" applyFont="1" applyFill="1" applyBorder="1" applyAlignment="1">
      <alignment vertical="top"/>
    </xf>
    <xf numFmtId="0" fontId="4" fillId="19" borderId="10" xfId="0" applyFont="1" applyFill="1" applyBorder="1" applyAlignment="1">
      <alignment horizontal="center" vertical="top"/>
    </xf>
    <xf numFmtId="0" fontId="4" fillId="19" borderId="10" xfId="0" applyFont="1" applyFill="1" applyBorder="1" applyAlignment="1">
      <alignment horizontal="right" vertical="top"/>
    </xf>
    <xf numFmtId="173" fontId="4" fillId="19" borderId="10" xfId="43" applyNumberFormat="1" applyFont="1" applyFill="1" applyBorder="1" applyAlignment="1">
      <alignment vertical="top"/>
    </xf>
    <xf numFmtId="0" fontId="3" fillId="19" borderId="10" xfId="0" applyFont="1" applyFill="1" applyBorder="1" applyAlignment="1">
      <alignment vertical="top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 vertical="top"/>
    </xf>
    <xf numFmtId="173" fontId="5" fillId="19" borderId="10" xfId="43" applyNumberFormat="1" applyFont="1" applyFill="1" applyBorder="1" applyAlignment="1">
      <alignment horizontal="center" vertical="top"/>
    </xf>
    <xf numFmtId="0" fontId="3" fillId="19" borderId="10" xfId="0" applyFont="1" applyFill="1" applyBorder="1" applyAlignment="1">
      <alignment horizontal="right" vertical="top"/>
    </xf>
    <xf numFmtId="0" fontId="4" fillId="19" borderId="10" xfId="0" applyFont="1" applyFill="1" applyBorder="1" applyAlignment="1">
      <alignment vertical="top" wrapText="1"/>
    </xf>
    <xf numFmtId="0" fontId="4" fillId="19" borderId="0" xfId="0" applyFont="1" applyFill="1" applyAlignment="1">
      <alignment/>
    </xf>
    <xf numFmtId="0" fontId="4" fillId="19" borderId="11" xfId="0" applyFont="1" applyFill="1" applyBorder="1" applyAlignment="1" quotePrefix="1">
      <alignment horizontal="center" vertical="top"/>
    </xf>
    <xf numFmtId="0" fontId="4" fillId="19" borderId="11" xfId="0" applyFont="1" applyFill="1" applyBorder="1" applyAlignment="1">
      <alignment vertical="top"/>
    </xf>
    <xf numFmtId="0" fontId="4" fillId="19" borderId="11" xfId="0" applyFont="1" applyFill="1" applyBorder="1" applyAlignment="1">
      <alignment horizontal="center" vertical="top"/>
    </xf>
    <xf numFmtId="0" fontId="4" fillId="19" borderId="11" xfId="0" applyFont="1" applyFill="1" applyBorder="1" applyAlignment="1">
      <alignment horizontal="right" vertical="top"/>
    </xf>
    <xf numFmtId="173" fontId="4" fillId="19" borderId="11" xfId="43" applyNumberFormat="1" applyFont="1" applyFill="1" applyBorder="1" applyAlignment="1">
      <alignment vertical="top"/>
    </xf>
    <xf numFmtId="173" fontId="2" fillId="19" borderId="11" xfId="0" applyNumberFormat="1" applyFont="1" applyFill="1" applyBorder="1" applyAlignment="1">
      <alignment horizontal="right" vertical="top"/>
    </xf>
    <xf numFmtId="173" fontId="2" fillId="19" borderId="11" xfId="43" applyNumberFormat="1" applyFont="1" applyFill="1" applyBorder="1" applyAlignment="1">
      <alignment horizontal="right" vertical="top"/>
    </xf>
    <xf numFmtId="0" fontId="2" fillId="19" borderId="11" xfId="0" applyFont="1" applyFill="1" applyBorder="1" applyAlignment="1">
      <alignment horizontal="right" vertical="top"/>
    </xf>
    <xf numFmtId="173" fontId="2" fillId="19" borderId="11" xfId="43" applyNumberFormat="1" applyFont="1" applyFill="1" applyBorder="1" applyAlignment="1" quotePrefix="1">
      <alignment horizontal="right" vertical="top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172" fontId="5" fillId="33" borderId="0" xfId="43" applyNumberFormat="1" applyFont="1" applyFill="1" applyAlignment="1">
      <alignment horizontal="center"/>
    </xf>
    <xf numFmtId="172" fontId="2" fillId="33" borderId="0" xfId="43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3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right" vertical="top"/>
    </xf>
    <xf numFmtId="172" fontId="5" fillId="33" borderId="10" xfId="43" applyNumberFormat="1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right" vertical="top"/>
    </xf>
    <xf numFmtId="172" fontId="5" fillId="35" borderId="10" xfId="43" applyNumberFormat="1" applyFont="1" applyFill="1" applyBorder="1" applyAlignment="1">
      <alignment vertical="top"/>
    </xf>
    <xf numFmtId="173" fontId="5" fillId="35" borderId="10" xfId="43" applyNumberFormat="1" applyFont="1" applyFill="1" applyBorder="1" applyAlignment="1">
      <alignment vertical="top"/>
    </xf>
    <xf numFmtId="0" fontId="5" fillId="35" borderId="0" xfId="0" applyFont="1" applyFill="1" applyAlignment="1">
      <alignment/>
    </xf>
    <xf numFmtId="0" fontId="2" fillId="35" borderId="10" xfId="0" applyFont="1" applyFill="1" applyBorder="1" applyAlignment="1" quotePrefix="1">
      <alignment horizontal="center" vertical="top"/>
    </xf>
    <xf numFmtId="0" fontId="2" fillId="35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172" fontId="2" fillId="35" borderId="10" xfId="43" applyNumberFormat="1" applyFont="1" applyFill="1" applyBorder="1" applyAlignment="1">
      <alignment vertical="top"/>
    </xf>
    <xf numFmtId="173" fontId="2" fillId="35" borderId="10" xfId="43" applyNumberFormat="1" applyFont="1" applyFill="1" applyBorder="1" applyAlignment="1">
      <alignment vertical="top"/>
    </xf>
    <xf numFmtId="0" fontId="2" fillId="35" borderId="0" xfId="0" applyFont="1" applyFill="1" applyAlignment="1">
      <alignment/>
    </xf>
    <xf numFmtId="175" fontId="2" fillId="35" borderId="10" xfId="0" applyNumberFormat="1" applyFont="1" applyFill="1" applyBorder="1" applyAlignment="1">
      <alignment horizontal="right" vertical="top"/>
    </xf>
    <xf numFmtId="175" fontId="2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172" fontId="4" fillId="35" borderId="10" xfId="43" applyNumberFormat="1" applyFont="1" applyFill="1" applyBorder="1" applyAlignment="1">
      <alignment vertical="center"/>
    </xf>
    <xf numFmtId="173" fontId="4" fillId="35" borderId="10" xfId="43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top"/>
    </xf>
    <xf numFmtId="0" fontId="4" fillId="35" borderId="0" xfId="0" applyFont="1" applyFill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vertical="top"/>
    </xf>
    <xf numFmtId="173" fontId="5" fillId="34" borderId="10" xfId="43" applyNumberFormat="1" applyFont="1" applyFill="1" applyBorder="1" applyAlignment="1">
      <alignment vertical="top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right" vertical="top"/>
    </xf>
    <xf numFmtId="0" fontId="4" fillId="34" borderId="10" xfId="0" applyFont="1" applyFill="1" applyBorder="1" applyAlignment="1">
      <alignment vertical="top"/>
    </xf>
    <xf numFmtId="173" fontId="4" fillId="34" borderId="10" xfId="43" applyNumberFormat="1" applyFont="1" applyFill="1" applyBorder="1" applyAlignment="1">
      <alignment vertical="top"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172" fontId="4" fillId="33" borderId="10" xfId="43" applyNumberFormat="1" applyFont="1" applyFill="1" applyBorder="1" applyAlignment="1">
      <alignment vertical="top"/>
    </xf>
    <xf numFmtId="173" fontId="4" fillId="33" borderId="10" xfId="43" applyNumberFormat="1" applyFont="1" applyFill="1" applyBorder="1" applyAlignment="1">
      <alignment vertical="top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vertical="top"/>
    </xf>
    <xf numFmtId="172" fontId="5" fillId="3" borderId="10" xfId="43" applyNumberFormat="1" applyFont="1" applyFill="1" applyBorder="1" applyAlignment="1">
      <alignment vertical="top"/>
    </xf>
    <xf numFmtId="173" fontId="5" fillId="3" borderId="10" xfId="43" applyNumberFormat="1" applyFont="1" applyFill="1" applyBorder="1" applyAlignment="1">
      <alignment vertical="top"/>
    </xf>
    <xf numFmtId="0" fontId="5" fillId="3" borderId="0" xfId="0" applyFont="1" applyFill="1" applyAlignment="1">
      <alignment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right" vertical="top"/>
    </xf>
    <xf numFmtId="172" fontId="4" fillId="3" borderId="10" xfId="43" applyNumberFormat="1" applyFont="1" applyFill="1" applyBorder="1" applyAlignment="1">
      <alignment vertical="top"/>
    </xf>
    <xf numFmtId="173" fontId="4" fillId="3" borderId="10" xfId="43" applyNumberFormat="1" applyFont="1" applyFill="1" applyBorder="1" applyAlignment="1">
      <alignment vertical="top"/>
    </xf>
    <xf numFmtId="0" fontId="4" fillId="3" borderId="0" xfId="0" applyFont="1" applyFill="1" applyAlignment="1">
      <alignment/>
    </xf>
    <xf numFmtId="1" fontId="4" fillId="3" borderId="10" xfId="0" applyNumberFormat="1" applyFont="1" applyFill="1" applyBorder="1" applyAlignment="1">
      <alignment horizontal="right" vertical="top"/>
    </xf>
    <xf numFmtId="173" fontId="4" fillId="3" borderId="10" xfId="43" applyNumberFormat="1" applyFont="1" applyFill="1" applyBorder="1" applyAlignment="1">
      <alignment horizontal="right" vertical="top"/>
    </xf>
    <xf numFmtId="43" fontId="4" fillId="3" borderId="10" xfId="43" applyNumberFormat="1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172" fontId="5" fillId="16" borderId="10" xfId="43" applyNumberFormat="1" applyFont="1" applyFill="1" applyBorder="1" applyAlignment="1">
      <alignment vertical="center"/>
    </xf>
    <xf numFmtId="173" fontId="5" fillId="16" borderId="10" xfId="43" applyNumberFormat="1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3" applyNumberFormat="1" applyFont="1" applyFill="1" applyBorder="1" applyAlignment="1">
      <alignment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0" fontId="4" fillId="16" borderId="10" xfId="0" applyFont="1" applyFill="1" applyBorder="1" applyAlignment="1">
      <alignment vertical="top" wrapText="1"/>
    </xf>
    <xf numFmtId="0" fontId="4" fillId="16" borderId="10" xfId="0" applyFont="1" applyFill="1" applyBorder="1" applyAlignment="1">
      <alignment horizontal="center" vertical="top"/>
    </xf>
    <xf numFmtId="173" fontId="4" fillId="16" borderId="10" xfId="43" applyNumberFormat="1" applyFont="1" applyFill="1" applyBorder="1" applyAlignment="1">
      <alignment vertical="top"/>
    </xf>
    <xf numFmtId="0" fontId="4" fillId="16" borderId="10" xfId="0" applyFont="1" applyFill="1" applyBorder="1" applyAlignment="1">
      <alignment vertical="top"/>
    </xf>
    <xf numFmtId="0" fontId="4" fillId="16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73" fontId="4" fillId="33" borderId="10" xfId="43" applyNumberFormat="1" applyFont="1" applyFill="1" applyBorder="1" applyAlignment="1">
      <alignment horizontal="right" vertical="center"/>
    </xf>
    <xf numFmtId="173" fontId="4" fillId="33" borderId="10" xfId="43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3" fontId="8" fillId="33" borderId="14" xfId="43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2" fontId="5" fillId="19" borderId="10" xfId="43" applyNumberFormat="1" applyFont="1" applyFill="1" applyBorder="1" applyAlignment="1">
      <alignment vertical="top"/>
    </xf>
    <xf numFmtId="0" fontId="5" fillId="19" borderId="10" xfId="0" applyFont="1" applyFill="1" applyBorder="1" applyAlignment="1">
      <alignment vertical="top" wrapText="1"/>
    </xf>
    <xf numFmtId="172" fontId="2" fillId="3" borderId="10" xfId="43" applyNumberFormat="1" applyFont="1" applyFill="1" applyBorder="1" applyAlignment="1">
      <alignment vertical="top"/>
    </xf>
    <xf numFmtId="173" fontId="2" fillId="3" borderId="10" xfId="43" applyNumberFormat="1" applyFont="1" applyFill="1" applyBorder="1" applyAlignment="1">
      <alignment vertical="top"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173" fontId="59" fillId="16" borderId="10" xfId="43" applyNumberFormat="1" applyFont="1" applyFill="1" applyBorder="1" applyAlignment="1">
      <alignment vertical="top"/>
    </xf>
    <xf numFmtId="173" fontId="60" fillId="16" borderId="10" xfId="43" applyNumberFormat="1" applyFont="1" applyFill="1" applyBorder="1" applyAlignment="1">
      <alignment vertical="top"/>
    </xf>
    <xf numFmtId="173" fontId="59" fillId="16" borderId="10" xfId="0" applyNumberFormat="1" applyFont="1" applyFill="1" applyBorder="1" applyAlignment="1">
      <alignment horizontal="center" vertical="top"/>
    </xf>
    <xf numFmtId="173" fontId="10" fillId="16" borderId="10" xfId="43" applyNumberFormat="1" applyFont="1" applyFill="1" applyBorder="1" applyAlignment="1">
      <alignment/>
    </xf>
    <xf numFmtId="173" fontId="59" fillId="16" borderId="10" xfId="0" applyNumberFormat="1" applyFont="1" applyFill="1" applyBorder="1" applyAlignment="1">
      <alignment horizontal="center" vertical="center"/>
    </xf>
    <xf numFmtId="173" fontId="2" fillId="16" borderId="10" xfId="43" applyNumberFormat="1" applyFont="1" applyFill="1" applyBorder="1" applyAlignment="1">
      <alignment vertical="top"/>
    </xf>
    <xf numFmtId="0" fontId="61" fillId="19" borderId="10" xfId="0" applyFont="1" applyFill="1" applyBorder="1" applyAlignment="1">
      <alignment vertical="top"/>
    </xf>
    <xf numFmtId="0" fontId="62" fillId="19" borderId="10" xfId="0" applyFont="1" applyFill="1" applyBorder="1" applyAlignment="1">
      <alignment vertical="top"/>
    </xf>
    <xf numFmtId="0" fontId="6" fillId="19" borderId="10" xfId="0" applyFont="1" applyFill="1" applyBorder="1" applyAlignment="1">
      <alignment vertical="top"/>
    </xf>
    <xf numFmtId="0" fontId="7" fillId="19" borderId="10" xfId="0" applyFont="1" applyFill="1" applyBorder="1" applyAlignment="1">
      <alignment vertical="top"/>
    </xf>
    <xf numFmtId="0" fontId="8" fillId="19" borderId="10" xfId="0" applyFont="1" applyFill="1" applyBorder="1" applyAlignment="1">
      <alignment vertical="top"/>
    </xf>
    <xf numFmtId="0" fontId="8" fillId="19" borderId="11" xfId="0" applyFont="1" applyFill="1" applyBorder="1" applyAlignment="1">
      <alignment vertical="top"/>
    </xf>
    <xf numFmtId="0" fontId="5" fillId="19" borderId="10" xfId="0" applyFont="1" applyFill="1" applyBorder="1" applyAlignment="1">
      <alignment vertical="center"/>
    </xf>
    <xf numFmtId="0" fontId="5" fillId="19" borderId="11" xfId="0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right" vertical="top"/>
    </xf>
    <xf numFmtId="174" fontId="4" fillId="34" borderId="10" xfId="43" applyNumberFormat="1" applyFont="1" applyFill="1" applyBorder="1" applyAlignment="1">
      <alignment vertical="top"/>
    </xf>
    <xf numFmtId="43" fontId="2" fillId="34" borderId="10" xfId="43" applyNumberFormat="1" applyFont="1" applyFill="1" applyBorder="1" applyAlignment="1" quotePrefix="1">
      <alignment horizontal="right" vertical="top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/>
    </xf>
    <xf numFmtId="173" fontId="4" fillId="34" borderId="10" xfId="43" applyNumberFormat="1" applyFont="1" applyFill="1" applyBorder="1" applyAlignment="1">
      <alignment vertical="center"/>
    </xf>
    <xf numFmtId="173" fontId="2" fillId="34" borderId="10" xfId="0" applyNumberFormat="1" applyFont="1" applyFill="1" applyBorder="1" applyAlignment="1">
      <alignment horizontal="right" vertical="center"/>
    </xf>
    <xf numFmtId="173" fontId="2" fillId="34" borderId="10" xfId="43" applyNumberFormat="1" applyFont="1" applyFill="1" applyBorder="1" applyAlignment="1">
      <alignment horizontal="right" vertical="center"/>
    </xf>
    <xf numFmtId="173" fontId="2" fillId="34" borderId="10" xfId="43" applyNumberFormat="1" applyFont="1" applyFill="1" applyBorder="1" applyAlignment="1" quotePrefix="1">
      <alignment horizontal="right" vertical="center"/>
    </xf>
    <xf numFmtId="0" fontId="4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4" fillId="3" borderId="10" xfId="0" applyFont="1" applyFill="1" applyBorder="1" applyAlignment="1" quotePrefix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172" fontId="4" fillId="3" borderId="10" xfId="43" applyNumberFormat="1" applyFont="1" applyFill="1" applyBorder="1" applyAlignment="1">
      <alignment vertical="center"/>
    </xf>
    <xf numFmtId="173" fontId="4" fillId="3" borderId="10" xfId="43" applyNumberFormat="1" applyFont="1" applyFill="1" applyBorder="1" applyAlignment="1">
      <alignment vertical="center"/>
    </xf>
    <xf numFmtId="173" fontId="2" fillId="3" borderId="10" xfId="0" applyNumberFormat="1" applyFont="1" applyFill="1" applyBorder="1" applyAlignment="1">
      <alignment horizontal="right" vertical="center"/>
    </xf>
    <xf numFmtId="172" fontId="2" fillId="3" borderId="10" xfId="43" applyNumberFormat="1" applyFont="1" applyFill="1" applyBorder="1" applyAlignment="1">
      <alignment horizontal="right" vertical="center"/>
    </xf>
    <xf numFmtId="173" fontId="2" fillId="3" borderId="10" xfId="43" applyNumberFormat="1" applyFont="1" applyFill="1" applyBorder="1" applyAlignment="1" quotePrefix="1">
      <alignment horizontal="right" vertical="center"/>
    </xf>
    <xf numFmtId="0" fontId="5" fillId="3" borderId="1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vertical="center"/>
    </xf>
    <xf numFmtId="172" fontId="5" fillId="3" borderId="10" xfId="43" applyNumberFormat="1" applyFont="1" applyFill="1" applyBorder="1" applyAlignment="1">
      <alignment vertical="center"/>
    </xf>
    <xf numFmtId="173" fontId="2" fillId="3" borderId="10" xfId="43" applyNumberFormat="1" applyFont="1" applyFill="1" applyBorder="1" applyAlignment="1">
      <alignment vertical="center"/>
    </xf>
    <xf numFmtId="173" fontId="5" fillId="3" borderId="10" xfId="43" applyNumberFormat="1" applyFont="1" applyFill="1" applyBorder="1" applyAlignment="1">
      <alignment vertical="center"/>
    </xf>
    <xf numFmtId="173" fontId="2" fillId="3" borderId="10" xfId="43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" fillId="19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/>
    </xf>
    <xf numFmtId="43" fontId="4" fillId="34" borderId="10" xfId="43" applyNumberFormat="1" applyFont="1" applyFill="1" applyBorder="1" applyAlignment="1">
      <alignment vertical="top"/>
    </xf>
    <xf numFmtId="0" fontId="5" fillId="33" borderId="0" xfId="0" applyFont="1" applyFill="1" applyAlignment="1">
      <alignment horizontal="center"/>
    </xf>
    <xf numFmtId="175" fontId="2" fillId="35" borderId="10" xfId="0" applyNumberFormat="1" applyFont="1" applyFill="1" applyBorder="1" applyAlignment="1">
      <alignment vertical="top"/>
    </xf>
    <xf numFmtId="173" fontId="4" fillId="33" borderId="14" xfId="43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right" vertical="top"/>
    </xf>
    <xf numFmtId="172" fontId="3" fillId="33" borderId="10" xfId="43" applyNumberFormat="1" applyFont="1" applyFill="1" applyBorder="1" applyAlignment="1">
      <alignment vertical="top"/>
    </xf>
    <xf numFmtId="173" fontId="3" fillId="33" borderId="10" xfId="43" applyNumberFormat="1" applyFont="1" applyFill="1" applyBorder="1" applyAlignment="1">
      <alignment vertical="top"/>
    </xf>
    <xf numFmtId="0" fontId="3" fillId="33" borderId="0" xfId="0" applyFont="1" applyFill="1" applyAlignment="1">
      <alignment/>
    </xf>
    <xf numFmtId="173" fontId="3" fillId="33" borderId="10" xfId="43" applyNumberFormat="1" applyFont="1" applyFill="1" applyBorder="1" applyAlignment="1" quotePrefix="1">
      <alignment horizontal="right" vertical="top"/>
    </xf>
    <xf numFmtId="173" fontId="3" fillId="33" borderId="10" xfId="43" applyNumberFormat="1" applyFont="1" applyFill="1" applyBorder="1" applyAlignment="1">
      <alignment horizontal="right" vertical="top"/>
    </xf>
    <xf numFmtId="173" fontId="3" fillId="33" borderId="10" xfId="0" applyNumberFormat="1" applyFont="1" applyFill="1" applyBorder="1" applyAlignment="1">
      <alignment horizontal="right" vertical="top"/>
    </xf>
    <xf numFmtId="172" fontId="3" fillId="33" borderId="10" xfId="43" applyNumberFormat="1" applyFont="1" applyFill="1" applyBorder="1" applyAlignment="1">
      <alignment horizontal="right" vertical="top"/>
    </xf>
    <xf numFmtId="174" fontId="3" fillId="33" borderId="10" xfId="43" applyNumberFormat="1" applyFont="1" applyFill="1" applyBorder="1" applyAlignment="1" quotePrefix="1">
      <alignment horizontal="right" vertical="top"/>
    </xf>
    <xf numFmtId="43" fontId="3" fillId="33" borderId="10" xfId="43" applyNumberFormat="1" applyFont="1" applyFill="1" applyBorder="1" applyAlignment="1" quotePrefix="1">
      <alignment horizontal="right" vertical="top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172" fontId="5" fillId="33" borderId="13" xfId="43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43" fontId="2" fillId="16" borderId="10" xfId="43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top"/>
    </xf>
    <xf numFmtId="172" fontId="3" fillId="36" borderId="10" xfId="43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 horizontal="right" vertical="top"/>
    </xf>
    <xf numFmtId="173" fontId="3" fillId="36" borderId="10" xfId="43" applyNumberFormat="1" applyFont="1" applyFill="1" applyBorder="1" applyAlignment="1">
      <alignment vertical="top"/>
    </xf>
    <xf numFmtId="173" fontId="3" fillId="36" borderId="10" xfId="43" applyNumberFormat="1" applyFont="1" applyFill="1" applyBorder="1" applyAlignment="1" quotePrefix="1">
      <alignment horizontal="right" vertical="top"/>
    </xf>
    <xf numFmtId="173" fontId="3" fillId="36" borderId="10" xfId="0" applyNumberFormat="1" applyFont="1" applyFill="1" applyBorder="1" applyAlignment="1">
      <alignment horizontal="right" vertical="top"/>
    </xf>
    <xf numFmtId="0" fontId="3" fillId="36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/>
    </xf>
    <xf numFmtId="172" fontId="2" fillId="36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3" applyNumberFormat="1" applyFont="1" applyFill="1" applyBorder="1" applyAlignment="1">
      <alignment vertical="top"/>
    </xf>
    <xf numFmtId="173" fontId="2" fillId="36" borderId="10" xfId="43" applyNumberFormat="1" applyFont="1" applyFill="1" applyBorder="1" applyAlignment="1" quotePrefix="1">
      <alignment horizontal="right" vertical="top"/>
    </xf>
    <xf numFmtId="173" fontId="2" fillId="36" borderId="10" xfId="0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175" fontId="2" fillId="36" borderId="10" xfId="0" applyNumberFormat="1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vertical="top" wrapText="1"/>
    </xf>
    <xf numFmtId="172" fontId="5" fillId="36" borderId="10" xfId="43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 horizontal="right" vertical="top"/>
    </xf>
    <xf numFmtId="173" fontId="5" fillId="36" borderId="10" xfId="43" applyNumberFormat="1" applyFont="1" applyFill="1" applyBorder="1" applyAlignment="1">
      <alignment vertical="top"/>
    </xf>
    <xf numFmtId="173" fontId="5" fillId="36" borderId="10" xfId="43" applyNumberFormat="1" applyFont="1" applyFill="1" applyBorder="1" applyAlignment="1" quotePrefix="1">
      <alignment horizontal="right" vertical="top"/>
    </xf>
    <xf numFmtId="0" fontId="5" fillId="36" borderId="10" xfId="0" applyFont="1" applyFill="1" applyBorder="1" applyAlignment="1">
      <alignment vertical="top"/>
    </xf>
    <xf numFmtId="173" fontId="5" fillId="36" borderId="10" xfId="0" applyNumberFormat="1" applyFont="1" applyFill="1" applyBorder="1" applyAlignment="1">
      <alignment horizontal="right" vertical="top"/>
    </xf>
    <xf numFmtId="0" fontId="5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172" fontId="2" fillId="36" borderId="10" xfId="43" applyNumberFormat="1" applyFont="1" applyFill="1" applyBorder="1" applyAlignment="1" quotePrefix="1">
      <alignment horizontal="right" vertical="top"/>
    </xf>
    <xf numFmtId="0" fontId="4" fillId="36" borderId="10" xfId="0" applyFont="1" applyFill="1" applyBorder="1" applyAlignment="1" quotePrefix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72" fontId="4" fillId="36" borderId="10" xfId="43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top"/>
    </xf>
    <xf numFmtId="173" fontId="4" fillId="36" borderId="10" xfId="43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175" fontId="2" fillId="36" borderId="10" xfId="0" applyNumberFormat="1" applyFont="1" applyFill="1" applyBorder="1" applyAlignment="1">
      <alignment vertical="top"/>
    </xf>
    <xf numFmtId="172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 horizontal="right" vertical="top"/>
    </xf>
    <xf numFmtId="176" fontId="2" fillId="36" borderId="10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 vertical="top"/>
    </xf>
    <xf numFmtId="0" fontId="5" fillId="8" borderId="10" xfId="0" applyFont="1" applyFill="1" applyBorder="1" applyAlignment="1">
      <alignment vertical="top" wrapText="1"/>
    </xf>
    <xf numFmtId="0" fontId="5" fillId="8" borderId="10" xfId="0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top"/>
    </xf>
    <xf numFmtId="173" fontId="5" fillId="8" borderId="10" xfId="43" applyNumberFormat="1" applyFont="1" applyFill="1" applyBorder="1" applyAlignment="1">
      <alignment vertical="top"/>
    </xf>
    <xf numFmtId="173" fontId="5" fillId="8" borderId="10" xfId="43" applyNumberFormat="1" applyFont="1" applyFill="1" applyBorder="1" applyAlignment="1" quotePrefix="1">
      <alignment horizontal="right" vertical="top"/>
    </xf>
    <xf numFmtId="173" fontId="5" fillId="8" borderId="10" xfId="43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vertical="center" wrapText="1"/>
    </xf>
    <xf numFmtId="0" fontId="5" fillId="8" borderId="0" xfId="0" applyFont="1" applyFill="1" applyAlignment="1">
      <alignment/>
    </xf>
    <xf numFmtId="0" fontId="2" fillId="1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72" fontId="3" fillId="33" borderId="10" xfId="43" applyNumberFormat="1" applyFont="1" applyFill="1" applyBorder="1" applyAlignment="1">
      <alignment horizontal="right" vertical="center"/>
    </xf>
    <xf numFmtId="43" fontId="3" fillId="33" borderId="10" xfId="43" applyNumberFormat="1" applyFont="1" applyFill="1" applyBorder="1" applyAlignment="1">
      <alignment vertical="center"/>
    </xf>
    <xf numFmtId="173" fontId="3" fillId="33" borderId="10" xfId="43" applyNumberFormat="1" applyFont="1" applyFill="1" applyBorder="1" applyAlignment="1" quotePrefix="1">
      <alignment horizontal="right" vertical="center"/>
    </xf>
    <xf numFmtId="43" fontId="3" fillId="33" borderId="10" xfId="43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2" fontId="4" fillId="33" borderId="14" xfId="43" applyNumberFormat="1" applyFont="1" applyFill="1" applyBorder="1" applyAlignment="1">
      <alignment vertical="center"/>
    </xf>
    <xf numFmtId="172" fontId="2" fillId="33" borderId="10" xfId="43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 quotePrefix="1">
      <alignment horizontal="center" vertical="top"/>
    </xf>
    <xf numFmtId="0" fontId="2" fillId="8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right" vertical="top"/>
    </xf>
    <xf numFmtId="0" fontId="2" fillId="8" borderId="10" xfId="0" applyFont="1" applyFill="1" applyBorder="1" applyAlignment="1">
      <alignment vertical="top"/>
    </xf>
    <xf numFmtId="173" fontId="2" fillId="8" borderId="10" xfId="43" applyNumberFormat="1" applyFont="1" applyFill="1" applyBorder="1" applyAlignment="1" quotePrefix="1">
      <alignment horizontal="right" vertical="top"/>
    </xf>
    <xf numFmtId="0" fontId="2" fillId="8" borderId="0" xfId="0" applyFont="1" applyFill="1" applyAlignment="1">
      <alignment/>
    </xf>
    <xf numFmtId="0" fontId="2" fillId="8" borderId="10" xfId="0" applyFont="1" applyFill="1" applyBorder="1" applyAlignment="1" quotePrefix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vertical="center"/>
    </xf>
    <xf numFmtId="173" fontId="2" fillId="8" borderId="10" xfId="43" applyNumberFormat="1" applyFont="1" applyFill="1" applyBorder="1" applyAlignment="1">
      <alignment vertical="center"/>
    </xf>
    <xf numFmtId="173" fontId="2" fillId="8" borderId="10" xfId="43" applyNumberFormat="1" applyFont="1" applyFill="1" applyBorder="1" applyAlignment="1" quotePrefix="1">
      <alignment horizontal="right" vertical="center"/>
    </xf>
    <xf numFmtId="172" fontId="2" fillId="8" borderId="10" xfId="43" applyNumberFormat="1" applyFont="1" applyFill="1" applyBorder="1" applyAlignment="1">
      <alignment horizontal="right" vertical="top"/>
    </xf>
    <xf numFmtId="0" fontId="2" fillId="8" borderId="0" xfId="0" applyFont="1" applyFill="1" applyAlignment="1">
      <alignment vertical="center"/>
    </xf>
    <xf numFmtId="173" fontId="2" fillId="8" borderId="10" xfId="43" applyNumberFormat="1" applyFont="1" applyFill="1" applyBorder="1" applyAlignment="1">
      <alignment vertical="top"/>
    </xf>
    <xf numFmtId="43" fontId="2" fillId="8" borderId="10" xfId="43" applyNumberFormat="1" applyFont="1" applyFill="1" applyBorder="1" applyAlignment="1">
      <alignment horizontal="right" vertical="top"/>
    </xf>
    <xf numFmtId="173" fontId="2" fillId="8" borderId="10" xfId="43" applyNumberFormat="1" applyFont="1" applyFill="1" applyBorder="1" applyAlignment="1">
      <alignment horizontal="right" vertical="top"/>
    </xf>
    <xf numFmtId="172" fontId="2" fillId="8" borderId="10" xfId="0" applyNumberFormat="1" applyFont="1" applyFill="1" applyBorder="1" applyAlignment="1">
      <alignment horizontal="right" vertical="top"/>
    </xf>
    <xf numFmtId="172" fontId="2" fillId="8" borderId="10" xfId="43" applyNumberFormat="1" applyFont="1" applyFill="1" applyBorder="1" applyAlignment="1">
      <alignment vertical="top"/>
    </xf>
    <xf numFmtId="172" fontId="2" fillId="8" borderId="10" xfId="43" applyNumberFormat="1" applyFont="1" applyFill="1" applyBorder="1" applyAlignment="1" quotePrefix="1">
      <alignment horizontal="right" vertical="top"/>
    </xf>
    <xf numFmtId="43" fontId="3" fillId="33" borderId="10" xfId="43" applyNumberFormat="1" applyFont="1" applyFill="1" applyBorder="1" applyAlignment="1">
      <alignment horizontal="right" vertical="top"/>
    </xf>
    <xf numFmtId="174" fontId="3" fillId="33" borderId="10" xfId="43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vertical="top" wrapText="1"/>
    </xf>
    <xf numFmtId="173" fontId="5" fillId="16" borderId="10" xfId="43" applyNumberFormat="1" applyFont="1" applyFill="1" applyBorder="1" applyAlignment="1">
      <alignment horizontal="right" vertical="top"/>
    </xf>
    <xf numFmtId="173" fontId="5" fillId="16" borderId="10" xfId="43" applyNumberFormat="1" applyFont="1" applyFill="1" applyBorder="1" applyAlignment="1">
      <alignment vertical="top"/>
    </xf>
    <xf numFmtId="173" fontId="5" fillId="16" borderId="10" xfId="43" applyNumberFormat="1" applyFont="1" applyFill="1" applyBorder="1" applyAlignment="1" quotePrefix="1">
      <alignment horizontal="right" vertical="top"/>
    </xf>
    <xf numFmtId="0" fontId="5" fillId="16" borderId="10" xfId="0" applyFont="1" applyFill="1" applyBorder="1" applyAlignment="1">
      <alignment vertical="top"/>
    </xf>
    <xf numFmtId="0" fontId="5" fillId="16" borderId="0" xfId="0" applyFont="1" applyFill="1" applyAlignment="1">
      <alignment/>
    </xf>
    <xf numFmtId="172" fontId="5" fillId="16" borderId="10" xfId="43" applyNumberFormat="1" applyFont="1" applyFill="1" applyBorder="1" applyAlignment="1">
      <alignment horizontal="right" vertical="top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vertical="center" wrapText="1"/>
    </xf>
    <xf numFmtId="173" fontId="5" fillId="16" borderId="10" xfId="43" applyNumberFormat="1" applyFont="1" applyFill="1" applyBorder="1" applyAlignment="1" quotePrefix="1">
      <alignment horizontal="right" vertical="center"/>
    </xf>
    <xf numFmtId="0" fontId="5" fillId="16" borderId="10" xfId="0" applyFont="1" applyFill="1" applyBorder="1" applyAlignment="1">
      <alignment vertical="center"/>
    </xf>
    <xf numFmtId="173" fontId="5" fillId="16" borderId="10" xfId="43" applyNumberFormat="1" applyFont="1" applyFill="1" applyBorder="1" applyAlignment="1">
      <alignment horizontal="right" vertical="center"/>
    </xf>
    <xf numFmtId="0" fontId="5" fillId="16" borderId="0" xfId="0" applyFont="1" applyFill="1" applyAlignment="1">
      <alignment vertical="center"/>
    </xf>
    <xf numFmtId="172" fontId="59" fillId="16" borderId="10" xfId="0" applyNumberFormat="1" applyFont="1" applyFill="1" applyBorder="1" applyAlignment="1">
      <alignment horizontal="center" vertical="top"/>
    </xf>
    <xf numFmtId="172" fontId="10" fillId="16" borderId="10" xfId="43" applyNumberFormat="1" applyFont="1" applyFill="1" applyBorder="1" applyAlignment="1">
      <alignment/>
    </xf>
    <xf numFmtId="172" fontId="59" fillId="16" borderId="10" xfId="0" applyNumberFormat="1" applyFont="1" applyFill="1" applyBorder="1" applyAlignment="1">
      <alignment horizontal="center" vertical="center"/>
    </xf>
    <xf numFmtId="172" fontId="59" fillId="16" borderId="10" xfId="43" applyNumberFormat="1" applyFont="1" applyFill="1" applyBorder="1" applyAlignment="1">
      <alignment horizontal="center" vertical="top"/>
    </xf>
    <xf numFmtId="172" fontId="5" fillId="16" borderId="10" xfId="43" applyNumberFormat="1" applyFont="1" applyFill="1" applyBorder="1" applyAlignment="1">
      <alignment horizontal="right" vertical="center"/>
    </xf>
    <xf numFmtId="172" fontId="4" fillId="33" borderId="14" xfId="43" applyNumberFormat="1" applyFont="1" applyFill="1" applyBorder="1" applyAlignment="1">
      <alignment horizontal="right" vertical="center"/>
    </xf>
    <xf numFmtId="172" fontId="59" fillId="16" borderId="10" xfId="43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vertical="top"/>
    </xf>
    <xf numFmtId="0" fontId="4" fillId="13" borderId="10" xfId="0" applyFont="1" applyFill="1" applyBorder="1" applyAlignment="1">
      <alignment horizontal="center" vertical="top"/>
    </xf>
    <xf numFmtId="0" fontId="2" fillId="13" borderId="10" xfId="0" applyFont="1" applyFill="1" applyBorder="1" applyAlignment="1">
      <alignment horizontal="right" vertical="top"/>
    </xf>
    <xf numFmtId="173" fontId="2" fillId="13" borderId="10" xfId="43" applyNumberFormat="1" applyFont="1" applyFill="1" applyBorder="1" applyAlignment="1" quotePrefix="1">
      <alignment horizontal="right" vertical="top"/>
    </xf>
    <xf numFmtId="173" fontId="2" fillId="13" borderId="10" xfId="0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>
      <alignment vertical="center"/>
    </xf>
    <xf numFmtId="0" fontId="2" fillId="13" borderId="0" xfId="0" applyFont="1" applyFill="1" applyAlignment="1">
      <alignment/>
    </xf>
    <xf numFmtId="0" fontId="5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vertical="top"/>
    </xf>
    <xf numFmtId="0" fontId="3" fillId="13" borderId="10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horizontal="right" vertical="top"/>
    </xf>
    <xf numFmtId="173" fontId="5" fillId="13" borderId="10" xfId="43" applyNumberFormat="1" applyFont="1" applyFill="1" applyBorder="1" applyAlignment="1" quotePrefix="1">
      <alignment horizontal="right" vertical="top"/>
    </xf>
    <xf numFmtId="173" fontId="5" fillId="13" borderId="10" xfId="0" applyNumberFormat="1" applyFont="1" applyFill="1" applyBorder="1" applyAlignment="1">
      <alignment horizontal="right" vertical="top"/>
    </xf>
    <xf numFmtId="0" fontId="5" fillId="13" borderId="10" xfId="0" applyFont="1" applyFill="1" applyBorder="1" applyAlignment="1">
      <alignment vertical="center"/>
    </xf>
    <xf numFmtId="0" fontId="5" fillId="13" borderId="0" xfId="0" applyFont="1" applyFill="1" applyAlignment="1">
      <alignment/>
    </xf>
    <xf numFmtId="0" fontId="3" fillId="13" borderId="10" xfId="0" applyFont="1" applyFill="1" applyBorder="1" applyAlignment="1">
      <alignment horizontal="right" vertical="top"/>
    </xf>
    <xf numFmtId="173" fontId="5" fillId="13" borderId="10" xfId="43" applyNumberFormat="1" applyFont="1" applyFill="1" applyBorder="1" applyAlignment="1">
      <alignment horizontal="right" vertical="top"/>
    </xf>
    <xf numFmtId="173" fontId="2" fillId="13" borderId="10" xfId="43" applyNumberFormat="1" applyFont="1" applyFill="1" applyBorder="1" applyAlignment="1">
      <alignment horizontal="right" vertical="top"/>
    </xf>
    <xf numFmtId="0" fontId="2" fillId="13" borderId="10" xfId="0" applyFont="1" applyFill="1" applyBorder="1" applyAlignment="1" quotePrefix="1">
      <alignment horizontal="center" vertical="top"/>
    </xf>
    <xf numFmtId="0" fontId="12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vertical="center"/>
    </xf>
    <xf numFmtId="0" fontId="12" fillId="1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vertical="top" wrapText="1"/>
    </xf>
    <xf numFmtId="0" fontId="2" fillId="13" borderId="11" xfId="0" applyFont="1" applyFill="1" applyBorder="1" applyAlignment="1" quotePrefix="1">
      <alignment horizontal="center" vertical="top"/>
    </xf>
    <xf numFmtId="0" fontId="2" fillId="13" borderId="11" xfId="0" applyFont="1" applyFill="1" applyBorder="1" applyAlignment="1">
      <alignment vertical="top"/>
    </xf>
    <xf numFmtId="0" fontId="2" fillId="13" borderId="11" xfId="0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right" vertical="top"/>
    </xf>
    <xf numFmtId="0" fontId="12" fillId="13" borderId="11" xfId="0" applyFont="1" applyFill="1" applyBorder="1" applyAlignment="1">
      <alignment vertical="top"/>
    </xf>
    <xf numFmtId="173" fontId="2" fillId="13" borderId="11" xfId="43" applyNumberFormat="1" applyFont="1" applyFill="1" applyBorder="1" applyAlignment="1" quotePrefix="1">
      <alignment horizontal="right" vertical="top"/>
    </xf>
    <xf numFmtId="0" fontId="12" fillId="13" borderId="11" xfId="0" applyFont="1" applyFill="1" applyBorder="1" applyAlignment="1">
      <alignment vertical="center"/>
    </xf>
    <xf numFmtId="173" fontId="2" fillId="13" borderId="11" xfId="43" applyNumberFormat="1" applyFont="1" applyFill="1" applyBorder="1" applyAlignment="1">
      <alignment horizontal="right" vertical="top"/>
    </xf>
    <xf numFmtId="0" fontId="5" fillId="13" borderId="11" xfId="0" applyFont="1" applyFill="1" applyBorder="1" applyAlignment="1">
      <alignment vertical="center"/>
    </xf>
    <xf numFmtId="0" fontId="63" fillId="13" borderId="10" xfId="0" applyFont="1" applyFill="1" applyBorder="1" applyAlignment="1">
      <alignment vertical="top"/>
    </xf>
    <xf numFmtId="173" fontId="2" fillId="13" borderId="10" xfId="43" applyNumberFormat="1" applyFont="1" applyFill="1" applyBorder="1" applyAlignment="1">
      <alignment vertical="top"/>
    </xf>
    <xf numFmtId="0" fontId="5" fillId="13" borderId="10" xfId="0" applyFont="1" applyFill="1" applyBorder="1" applyAlignment="1">
      <alignment vertical="top" wrapText="1"/>
    </xf>
    <xf numFmtId="0" fontId="61" fillId="13" borderId="10" xfId="0" applyFont="1" applyFill="1" applyBorder="1" applyAlignment="1">
      <alignment vertical="top"/>
    </xf>
    <xf numFmtId="173" fontId="5" fillId="13" borderId="10" xfId="43" applyNumberFormat="1" applyFont="1" applyFill="1" applyBorder="1" applyAlignment="1">
      <alignment vertical="top"/>
    </xf>
    <xf numFmtId="0" fontId="2" fillId="13" borderId="10" xfId="0" applyFont="1" applyFill="1" applyBorder="1" applyAlignment="1" quotePrefix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right" vertical="center"/>
    </xf>
    <xf numFmtId="0" fontId="63" fillId="13" borderId="10" xfId="0" applyFont="1" applyFill="1" applyBorder="1" applyAlignment="1">
      <alignment vertical="center"/>
    </xf>
    <xf numFmtId="173" fontId="2" fillId="13" borderId="10" xfId="43" applyNumberFormat="1" applyFont="1" applyFill="1" applyBorder="1" applyAlignment="1">
      <alignment vertical="center"/>
    </xf>
    <xf numFmtId="173" fontId="2" fillId="13" borderId="10" xfId="43" applyNumberFormat="1" applyFont="1" applyFill="1" applyBorder="1" applyAlignment="1" quotePrefix="1">
      <alignment horizontal="right" vertical="center"/>
    </xf>
    <xf numFmtId="173" fontId="2" fillId="13" borderId="10" xfId="0" applyNumberFormat="1" applyFont="1" applyFill="1" applyBorder="1" applyAlignment="1">
      <alignment horizontal="right" vertical="center"/>
    </xf>
    <xf numFmtId="173" fontId="2" fillId="13" borderId="10" xfId="43" applyNumberFormat="1" applyFont="1" applyFill="1" applyBorder="1" applyAlignment="1">
      <alignment horizontal="right" vertical="center"/>
    </xf>
    <xf numFmtId="0" fontId="2" fillId="1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right" vertical="top"/>
    </xf>
    <xf numFmtId="173" fontId="5" fillId="33" borderId="10" xfId="43" applyNumberFormat="1" applyFont="1" applyFill="1" applyBorder="1" applyAlignment="1">
      <alignment vertical="top"/>
    </xf>
    <xf numFmtId="173" fontId="5" fillId="33" borderId="10" xfId="43" applyNumberFormat="1" applyFont="1" applyFill="1" applyBorder="1" applyAlignment="1" quotePrefix="1">
      <alignment horizontal="right" vertical="top"/>
    </xf>
    <xf numFmtId="172" fontId="5" fillId="33" borderId="10" xfId="43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173" fontId="5" fillId="33" borderId="10" xfId="43" applyNumberFormat="1" applyFont="1" applyFill="1" applyBorder="1" applyAlignment="1">
      <alignment horizontal="right" vertical="top"/>
    </xf>
    <xf numFmtId="0" fontId="64" fillId="33" borderId="10" xfId="0" applyFont="1" applyFill="1" applyBorder="1" applyAlignment="1" quotePrefix="1">
      <alignment horizontal="right" vertical="top"/>
    </xf>
    <xf numFmtId="0" fontId="64" fillId="33" borderId="10" xfId="0" applyFont="1" applyFill="1" applyBorder="1" applyAlignment="1" quotePrefix="1">
      <alignment vertical="top"/>
    </xf>
    <xf numFmtId="0" fontId="64" fillId="33" borderId="10" xfId="0" applyFont="1" applyFill="1" applyBorder="1" applyAlignment="1">
      <alignment horizontal="right" vertical="top"/>
    </xf>
    <xf numFmtId="173" fontId="64" fillId="33" borderId="10" xfId="43" applyNumberFormat="1" applyFont="1" applyFill="1" applyBorder="1" applyAlignment="1" quotePrefix="1">
      <alignment vertical="top"/>
    </xf>
    <xf numFmtId="173" fontId="64" fillId="33" borderId="10" xfId="43" applyNumberFormat="1" applyFont="1" applyFill="1" applyBorder="1" applyAlignment="1" quotePrefix="1">
      <alignment horizontal="right" vertical="top"/>
    </xf>
    <xf numFmtId="0" fontId="64" fillId="33" borderId="10" xfId="0" applyFont="1" applyFill="1" applyBorder="1" applyAlignment="1">
      <alignment vertical="top"/>
    </xf>
    <xf numFmtId="173" fontId="64" fillId="33" borderId="10" xfId="43" applyNumberFormat="1" applyFont="1" applyFill="1" applyBorder="1" applyAlignment="1">
      <alignment horizontal="right" vertical="top"/>
    </xf>
    <xf numFmtId="0" fontId="65" fillId="33" borderId="10" xfId="0" applyFont="1" applyFill="1" applyBorder="1" applyAlignment="1" quotePrefix="1">
      <alignment horizontal="right" vertical="top"/>
    </xf>
    <xf numFmtId="0" fontId="65" fillId="33" borderId="10" xfId="0" applyFont="1" applyFill="1" applyBorder="1" applyAlignment="1">
      <alignment vertical="top"/>
    </xf>
    <xf numFmtId="0" fontId="65" fillId="33" borderId="10" xfId="0" applyFont="1" applyFill="1" applyBorder="1" applyAlignment="1">
      <alignment horizontal="right" vertical="top"/>
    </xf>
    <xf numFmtId="173" fontId="65" fillId="33" borderId="10" xfId="43" applyNumberFormat="1" applyFont="1" applyFill="1" applyBorder="1" applyAlignment="1">
      <alignment vertical="top"/>
    </xf>
    <xf numFmtId="173" fontId="65" fillId="33" borderId="10" xfId="43" applyNumberFormat="1" applyFont="1" applyFill="1" applyBorder="1" applyAlignment="1" quotePrefix="1">
      <alignment horizontal="right" vertical="top"/>
    </xf>
    <xf numFmtId="173" fontId="65" fillId="33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vertical="top" wrapText="1"/>
    </xf>
    <xf numFmtId="172" fontId="2" fillId="36" borderId="10" xfId="43" applyNumberFormat="1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right" vertical="top"/>
    </xf>
    <xf numFmtId="173" fontId="2" fillId="36" borderId="10" xfId="43" applyNumberFormat="1" applyFont="1" applyFill="1" applyBorder="1" applyAlignment="1">
      <alignment vertical="top"/>
    </xf>
    <xf numFmtId="173" fontId="2" fillId="36" borderId="10" xfId="43" applyNumberFormat="1" applyFont="1" applyFill="1" applyBorder="1" applyAlignment="1" quotePrefix="1">
      <alignment horizontal="right" vertical="top"/>
    </xf>
    <xf numFmtId="0" fontId="2" fillId="36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/>
    </xf>
    <xf numFmtId="0" fontId="2" fillId="36" borderId="0" xfId="0" applyFont="1" applyFill="1" applyAlignment="1">
      <alignment/>
    </xf>
    <xf numFmtId="0" fontId="5" fillId="11" borderId="10" xfId="0" applyFont="1" applyFill="1" applyBorder="1" applyAlignment="1">
      <alignment horizontal="center" vertical="top"/>
    </xf>
    <xf numFmtId="0" fontId="5" fillId="11" borderId="10" xfId="0" applyFont="1" applyFill="1" applyBorder="1" applyAlignment="1">
      <alignment vertical="top"/>
    </xf>
    <xf numFmtId="0" fontId="5" fillId="11" borderId="10" xfId="0" applyFont="1" applyFill="1" applyBorder="1" applyAlignment="1">
      <alignment horizontal="right" vertical="top"/>
    </xf>
    <xf numFmtId="173" fontId="5" fillId="11" borderId="10" xfId="43" applyNumberFormat="1" applyFont="1" applyFill="1" applyBorder="1" applyAlignment="1" quotePrefix="1">
      <alignment horizontal="right" vertical="top"/>
    </xf>
    <xf numFmtId="43" fontId="5" fillId="11" borderId="10" xfId="43" applyNumberFormat="1" applyFont="1" applyFill="1" applyBorder="1" applyAlignment="1">
      <alignment horizontal="right" vertical="top"/>
    </xf>
    <xf numFmtId="173" fontId="5" fillId="11" borderId="10" xfId="43" applyNumberFormat="1" applyFont="1" applyFill="1" applyBorder="1" applyAlignment="1">
      <alignment horizontal="right" vertical="top"/>
    </xf>
    <xf numFmtId="172" fontId="5" fillId="11" borderId="10" xfId="43" applyNumberFormat="1" applyFont="1" applyFill="1" applyBorder="1" applyAlignment="1">
      <alignment horizontal="right" vertical="top"/>
    </xf>
    <xf numFmtId="0" fontId="5" fillId="11" borderId="0" xfId="0" applyFont="1" applyFill="1" applyAlignment="1">
      <alignment/>
    </xf>
    <xf numFmtId="0" fontId="5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/>
    </xf>
    <xf numFmtId="173" fontId="5" fillId="11" borderId="10" xfId="43" applyNumberFormat="1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173" fontId="5" fillId="11" borderId="10" xfId="43" applyNumberFormat="1" applyFont="1" applyFill="1" applyBorder="1" applyAlignment="1" quotePrefix="1">
      <alignment vertical="center"/>
    </xf>
    <xf numFmtId="172" fontId="5" fillId="11" borderId="10" xfId="43" applyNumberFormat="1" applyFont="1" applyFill="1" applyBorder="1" applyAlignment="1">
      <alignment vertical="center"/>
    </xf>
    <xf numFmtId="173" fontId="4" fillId="11" borderId="10" xfId="43" applyNumberFormat="1" applyFont="1" applyFill="1" applyBorder="1" applyAlignment="1">
      <alignment vertical="top"/>
    </xf>
    <xf numFmtId="0" fontId="5" fillId="11" borderId="10" xfId="0" applyFont="1" applyFill="1" applyBorder="1" applyAlignment="1" quotePrefix="1">
      <alignment horizontal="center" vertical="top"/>
    </xf>
    <xf numFmtId="0" fontId="5" fillId="11" borderId="10" xfId="0" applyFont="1" applyFill="1" applyBorder="1" applyAlignment="1">
      <alignment vertical="top" wrapText="1"/>
    </xf>
    <xf numFmtId="173" fontId="3" fillId="11" borderId="10" xfId="43" applyNumberFormat="1" applyFont="1" applyFill="1" applyBorder="1" applyAlignment="1">
      <alignment vertical="top"/>
    </xf>
    <xf numFmtId="173" fontId="5" fillId="11" borderId="10" xfId="43" applyNumberFormat="1" applyFont="1" applyFill="1" applyBorder="1" applyAlignment="1">
      <alignment vertical="top"/>
    </xf>
    <xf numFmtId="0" fontId="4" fillId="11" borderId="10" xfId="0" applyFont="1" applyFill="1" applyBorder="1" applyAlignment="1" quotePrefix="1">
      <alignment horizontal="center" vertical="top"/>
    </xf>
    <xf numFmtId="0" fontId="4" fillId="11" borderId="10" xfId="0" applyFont="1" applyFill="1" applyBorder="1" applyAlignment="1">
      <alignment vertical="top"/>
    </xf>
    <xf numFmtId="0" fontId="4" fillId="11" borderId="10" xfId="0" applyFont="1" applyFill="1" applyBorder="1" applyAlignment="1">
      <alignment horizontal="center" vertical="top"/>
    </xf>
    <xf numFmtId="0" fontId="4" fillId="11" borderId="10" xfId="0" applyFont="1" applyFill="1" applyBorder="1" applyAlignment="1">
      <alignment horizontal="right" vertical="top"/>
    </xf>
    <xf numFmtId="172" fontId="4" fillId="11" borderId="10" xfId="43" applyNumberFormat="1" applyFont="1" applyFill="1" applyBorder="1" applyAlignment="1">
      <alignment vertical="top"/>
    </xf>
    <xf numFmtId="174" fontId="4" fillId="11" borderId="10" xfId="43" applyNumberFormat="1" applyFont="1" applyFill="1" applyBorder="1" applyAlignment="1">
      <alignment vertical="top"/>
    </xf>
    <xf numFmtId="173" fontId="4" fillId="11" borderId="10" xfId="43" applyNumberFormat="1" applyFont="1" applyFill="1" applyBorder="1" applyAlignment="1" quotePrefix="1">
      <alignment horizontal="right" vertical="top"/>
    </xf>
    <xf numFmtId="172" fontId="4" fillId="11" borderId="10" xfId="43" applyNumberFormat="1" applyFont="1" applyFill="1" applyBorder="1" applyAlignment="1" quotePrefix="1">
      <alignment horizontal="right" vertical="top"/>
    </xf>
    <xf numFmtId="43" fontId="4" fillId="11" borderId="10" xfId="43" applyNumberFormat="1" applyFont="1" applyFill="1" applyBorder="1" applyAlignment="1" quotePrefix="1">
      <alignment horizontal="right" vertical="top"/>
    </xf>
    <xf numFmtId="43" fontId="4" fillId="11" borderId="10" xfId="43" applyNumberFormat="1" applyFont="1" applyFill="1" applyBorder="1" applyAlignment="1">
      <alignment horizontal="right" vertical="top"/>
    </xf>
    <xf numFmtId="172" fontId="4" fillId="11" borderId="10" xfId="43" applyNumberFormat="1" applyFont="1" applyFill="1" applyBorder="1" applyAlignment="1">
      <alignment horizontal="right" vertical="top"/>
    </xf>
    <xf numFmtId="173" fontId="4" fillId="11" borderId="10" xfId="43" applyNumberFormat="1" applyFont="1" applyFill="1" applyBorder="1" applyAlignment="1">
      <alignment horizontal="right" vertical="top"/>
    </xf>
    <xf numFmtId="0" fontId="4" fillId="11" borderId="0" xfId="0" applyFont="1" applyFill="1" applyAlignment="1">
      <alignment/>
    </xf>
    <xf numFmtId="43" fontId="4" fillId="11" borderId="10" xfId="43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vertical="top"/>
    </xf>
    <xf numFmtId="175" fontId="4" fillId="11" borderId="10" xfId="0" applyNumberFormat="1" applyFont="1" applyFill="1" applyBorder="1" applyAlignment="1">
      <alignment horizontal="right" vertical="top"/>
    </xf>
    <xf numFmtId="0" fontId="4" fillId="11" borderId="10" xfId="0" applyFont="1" applyFill="1" applyBorder="1" applyAlignment="1" quotePrefix="1">
      <alignment horizontal="center" vertical="center"/>
    </xf>
    <xf numFmtId="0" fontId="4" fillId="11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right" vertical="center"/>
    </xf>
    <xf numFmtId="0" fontId="4" fillId="11" borderId="10" xfId="0" applyFont="1" applyFill="1" applyBorder="1" applyAlignment="1">
      <alignment vertical="center"/>
    </xf>
    <xf numFmtId="173" fontId="4" fillId="11" borderId="10" xfId="43" applyNumberFormat="1" applyFont="1" applyFill="1" applyBorder="1" applyAlignment="1">
      <alignment vertical="center"/>
    </xf>
    <xf numFmtId="173" fontId="4" fillId="11" borderId="10" xfId="43" applyNumberFormat="1" applyFont="1" applyFill="1" applyBorder="1" applyAlignment="1" quotePrefix="1">
      <alignment horizontal="right" vertical="center"/>
    </xf>
    <xf numFmtId="0" fontId="4" fillId="11" borderId="0" xfId="0" applyFont="1" applyFill="1" applyAlignment="1">
      <alignment vertical="center"/>
    </xf>
    <xf numFmtId="0" fontId="4" fillId="11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/>
    </xf>
    <xf numFmtId="173" fontId="4" fillId="33" borderId="10" xfId="0" applyNumberFormat="1" applyFont="1" applyFill="1" applyBorder="1" applyAlignment="1">
      <alignment vertical="top"/>
    </xf>
    <xf numFmtId="173" fontId="2" fillId="33" borderId="10" xfId="0" applyNumberFormat="1" applyFont="1" applyFill="1" applyBorder="1" applyAlignment="1" quotePrefix="1">
      <alignment horizontal="right" vertical="top"/>
    </xf>
    <xf numFmtId="173" fontId="2" fillId="33" borderId="10" xfId="0" applyNumberFormat="1" applyFont="1" applyFill="1" applyBorder="1" applyAlignment="1" quotePrefix="1">
      <alignment vertical="top"/>
    </xf>
    <xf numFmtId="173" fontId="5" fillId="33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 quotePrefix="1">
      <alignment vertical="top"/>
    </xf>
    <xf numFmtId="43" fontId="5" fillId="33" borderId="10" xfId="43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10" xfId="0" applyFont="1" applyFill="1" applyBorder="1" applyAlignment="1">
      <alignment vertical="center"/>
    </xf>
    <xf numFmtId="173" fontId="5" fillId="8" borderId="10" xfId="43" applyNumberFormat="1" applyFont="1" applyFill="1" applyBorder="1" applyAlignment="1">
      <alignment vertical="center"/>
    </xf>
    <xf numFmtId="173" fontId="5" fillId="8" borderId="10" xfId="43" applyNumberFormat="1" applyFont="1" applyFill="1" applyBorder="1" applyAlignment="1" quotePrefix="1">
      <alignment horizontal="right" vertical="center"/>
    </xf>
    <xf numFmtId="173" fontId="5" fillId="8" borderId="10" xfId="43" applyNumberFormat="1" applyFont="1" applyFill="1" applyBorder="1" applyAlignment="1">
      <alignment horizontal="right" vertical="center"/>
    </xf>
    <xf numFmtId="0" fontId="5" fillId="8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3" applyNumberFormat="1" applyFont="1" applyFill="1" applyBorder="1" applyAlignment="1">
      <alignment vertical="center"/>
    </xf>
    <xf numFmtId="173" fontId="5" fillId="33" borderId="10" xfId="43" applyNumberFormat="1" applyFont="1" applyFill="1" applyBorder="1" applyAlignment="1" quotePrefix="1">
      <alignment horizontal="right" vertical="center"/>
    </xf>
    <xf numFmtId="172" fontId="5" fillId="33" borderId="10" xfId="43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2" fontId="5" fillId="0" borderId="0" xfId="43" applyNumberFormat="1" applyFont="1" applyFill="1" applyAlignment="1">
      <alignment horizontal="center"/>
    </xf>
    <xf numFmtId="172" fontId="2" fillId="0" borderId="0" xfId="43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173" fontId="2" fillId="0" borderId="10" xfId="43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74" fontId="2" fillId="0" borderId="10" xfId="43" applyNumberFormat="1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 quotePrefix="1">
      <alignment vertical="top"/>
    </xf>
    <xf numFmtId="0" fontId="3" fillId="0" borderId="0" xfId="0" applyFont="1" applyFill="1" applyAlignment="1">
      <alignment vertical="center"/>
    </xf>
    <xf numFmtId="172" fontId="2" fillId="0" borderId="10" xfId="43" applyNumberFormat="1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/>
    </xf>
    <xf numFmtId="173" fontId="2" fillId="0" borderId="10" xfId="43" applyNumberFormat="1" applyFont="1" applyFill="1" applyBorder="1" applyAlignment="1">
      <alignment vertical="top"/>
    </xf>
    <xf numFmtId="173" fontId="2" fillId="0" borderId="10" xfId="43" applyNumberFormat="1" applyFont="1" applyFill="1" applyBorder="1" applyAlignment="1" quotePrefix="1">
      <alignment horizontal="righ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vertical="top"/>
    </xf>
    <xf numFmtId="172" fontId="4" fillId="0" borderId="10" xfId="43" applyNumberFormat="1" applyFont="1" applyFill="1" applyBorder="1" applyAlignment="1">
      <alignment vertical="top"/>
    </xf>
    <xf numFmtId="173" fontId="4" fillId="0" borderId="10" xfId="43" applyNumberFormat="1" applyFont="1" applyFill="1" applyBorder="1" applyAlignment="1" quotePrefix="1">
      <alignment horizontal="right" vertical="top"/>
    </xf>
    <xf numFmtId="172" fontId="4" fillId="0" borderId="10" xfId="43" applyNumberFormat="1" applyFont="1" applyFill="1" applyBorder="1" applyAlignment="1" quotePrefix="1">
      <alignment horizontal="right" vertical="top"/>
    </xf>
    <xf numFmtId="43" fontId="4" fillId="0" borderId="10" xfId="43" applyNumberFormat="1" applyFont="1" applyFill="1" applyBorder="1" applyAlignment="1" quotePrefix="1">
      <alignment horizontal="right" vertical="top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/>
    </xf>
    <xf numFmtId="175" fontId="4" fillId="0" borderId="10" xfId="0" applyNumberFormat="1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3" fontId="5" fillId="0" borderId="10" xfId="43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3" fontId="2" fillId="0" borderId="10" xfId="43" applyNumberFormat="1" applyFont="1" applyFill="1" applyBorder="1" applyAlignment="1">
      <alignment vertical="center"/>
    </xf>
    <xf numFmtId="173" fontId="2" fillId="0" borderId="10" xfId="43" applyNumberFormat="1" applyFont="1" applyFill="1" applyBorder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quotePrefix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right" vertical="top"/>
    </xf>
    <xf numFmtId="173" fontId="2" fillId="0" borderId="11" xfId="43" applyNumberFormat="1" applyFont="1" applyFill="1" applyBorder="1" applyAlignment="1" quotePrefix="1">
      <alignment horizontal="right" vertical="top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2" fontId="5" fillId="0" borderId="13" xfId="43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172" fontId="3" fillId="0" borderId="10" xfId="43" applyNumberFormat="1" applyFont="1" applyFill="1" applyBorder="1" applyAlignment="1">
      <alignment vertical="top"/>
    </xf>
    <xf numFmtId="173" fontId="3" fillId="0" borderId="10" xfId="43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173" fontId="3" fillId="0" borderId="10" xfId="43" applyNumberFormat="1" applyFont="1" applyFill="1" applyBorder="1" applyAlignment="1">
      <alignment horizontal="right" vertical="top"/>
    </xf>
    <xf numFmtId="174" fontId="3" fillId="0" borderId="10" xfId="43" applyNumberFormat="1" applyFont="1" applyFill="1" applyBorder="1" applyAlignment="1">
      <alignment horizontal="right" vertical="top"/>
    </xf>
    <xf numFmtId="173" fontId="3" fillId="0" borderId="10" xfId="43" applyNumberFormat="1" applyFont="1" applyFill="1" applyBorder="1" applyAlignment="1" quotePrefix="1">
      <alignment horizontal="right" vertical="top"/>
    </xf>
    <xf numFmtId="174" fontId="3" fillId="0" borderId="10" xfId="0" applyNumberFormat="1" applyFont="1" applyFill="1" applyBorder="1" applyAlignment="1">
      <alignment vertical="top"/>
    </xf>
    <xf numFmtId="174" fontId="3" fillId="0" borderId="10" xfId="43" applyNumberFormat="1" applyFont="1" applyFill="1" applyBorder="1" applyAlignment="1" quotePrefix="1">
      <alignment horizontal="right" vertical="top"/>
    </xf>
    <xf numFmtId="43" fontId="3" fillId="0" borderId="10" xfId="43" applyNumberFormat="1" applyFont="1" applyFill="1" applyBorder="1" applyAlignment="1" quotePrefix="1">
      <alignment horizontal="right" vertical="top"/>
    </xf>
    <xf numFmtId="43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2" fontId="3" fillId="0" borderId="10" xfId="43" applyNumberFormat="1" applyFont="1" applyFill="1" applyBorder="1" applyAlignment="1">
      <alignment horizontal="right" vertical="center"/>
    </xf>
    <xf numFmtId="43" fontId="3" fillId="0" borderId="10" xfId="43" applyNumberFormat="1" applyFont="1" applyFill="1" applyBorder="1" applyAlignment="1">
      <alignment vertical="center"/>
    </xf>
    <xf numFmtId="173" fontId="3" fillId="0" borderId="10" xfId="43" applyNumberFormat="1" applyFont="1" applyFill="1" applyBorder="1" applyAlignment="1" quotePrefix="1">
      <alignment horizontal="right" vertical="center"/>
    </xf>
    <xf numFmtId="43" fontId="3" fillId="0" borderId="10" xfId="43" applyNumberFormat="1" applyFont="1" applyFill="1" applyBorder="1" applyAlignment="1" quotePrefix="1">
      <alignment horizontal="right" vertical="center"/>
    </xf>
    <xf numFmtId="172" fontId="3" fillId="0" borderId="10" xfId="43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72" fontId="5" fillId="0" borderId="10" xfId="43" applyNumberFormat="1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vertical="top"/>
    </xf>
    <xf numFmtId="173" fontId="5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173" fontId="5" fillId="0" borderId="10" xfId="43" applyNumberFormat="1" applyFont="1" applyFill="1" applyBorder="1" applyAlignment="1" quotePrefix="1">
      <alignment horizontal="right" vertical="center"/>
    </xf>
    <xf numFmtId="172" fontId="5" fillId="0" borderId="10" xfId="43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 quotePrefix="1">
      <alignment horizontal="center" vertical="top"/>
    </xf>
    <xf numFmtId="172" fontId="4" fillId="0" borderId="10" xfId="43" applyNumberFormat="1" applyFont="1" applyFill="1" applyBorder="1" applyAlignment="1">
      <alignment horizontal="right" vertical="top"/>
    </xf>
    <xf numFmtId="173" fontId="4" fillId="0" borderId="10" xfId="43" applyNumberFormat="1" applyFont="1" applyFill="1" applyBorder="1" applyAlignment="1">
      <alignment vertical="top"/>
    </xf>
    <xf numFmtId="172" fontId="4" fillId="0" borderId="10" xfId="43" applyNumberFormat="1" applyFont="1" applyFill="1" applyBorder="1" applyAlignment="1">
      <alignment vertical="top"/>
    </xf>
    <xf numFmtId="173" fontId="4" fillId="0" borderId="10" xfId="43" applyNumberFormat="1" applyFont="1" applyFill="1" applyBorder="1" applyAlignment="1" quotePrefix="1">
      <alignment horizontal="right" vertical="top"/>
    </xf>
    <xf numFmtId="172" fontId="4" fillId="0" borderId="10" xfId="43" applyNumberFormat="1" applyFont="1" applyFill="1" applyBorder="1" applyAlignment="1" quotePrefix="1">
      <alignment horizontal="right" vertical="top"/>
    </xf>
    <xf numFmtId="43" fontId="4" fillId="0" borderId="10" xfId="43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horizontal="right" vertical="top"/>
    </xf>
    <xf numFmtId="173" fontId="5" fillId="0" borderId="10" xfId="43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3" fontId="4" fillId="0" borderId="10" xfId="43" applyNumberFormat="1" applyFont="1" applyFill="1" applyBorder="1" applyAlignment="1" quotePrefix="1">
      <alignment horizontal="right" vertical="center"/>
    </xf>
    <xf numFmtId="0" fontId="67" fillId="0" borderId="10" xfId="0" applyFont="1" applyFill="1" applyBorder="1" applyAlignment="1">
      <alignment vertical="top"/>
    </xf>
    <xf numFmtId="0" fontId="67" fillId="0" borderId="10" xfId="0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top"/>
    </xf>
    <xf numFmtId="172" fontId="5" fillId="0" borderId="10" xfId="43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/>
    </xf>
    <xf numFmtId="0" fontId="66" fillId="0" borderId="10" xfId="0" applyFont="1" applyFill="1" applyBorder="1" applyAlignment="1">
      <alignment vertical="top"/>
    </xf>
    <xf numFmtId="173" fontId="5" fillId="0" borderId="10" xfId="43" applyNumberFormat="1" applyFont="1" applyFill="1" applyBorder="1" applyAlignment="1">
      <alignment vertical="top"/>
    </xf>
    <xf numFmtId="173" fontId="5" fillId="0" borderId="10" xfId="43" applyNumberFormat="1" applyFont="1" applyFill="1" applyBorder="1" applyAlignment="1" quotePrefix="1">
      <alignment horizontal="right" vertical="top"/>
    </xf>
    <xf numFmtId="0" fontId="5" fillId="0" borderId="10" xfId="0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173" fontId="2" fillId="0" borderId="10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173" fontId="5" fillId="0" borderId="10" xfId="0" applyNumberFormat="1" applyFont="1" applyFill="1" applyBorder="1" applyAlignment="1">
      <alignment vertical="top"/>
    </xf>
    <xf numFmtId="179" fontId="2" fillId="0" borderId="10" xfId="43" applyNumberFormat="1" applyFont="1" applyFill="1" applyBorder="1" applyAlignment="1">
      <alignment horizontal="right" vertical="top"/>
    </xf>
    <xf numFmtId="179" fontId="2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10" xfId="43" applyNumberFormat="1" applyFont="1" applyFill="1" applyBorder="1" applyAlignment="1">
      <alignment vertical="top"/>
    </xf>
    <xf numFmtId="172" fontId="5" fillId="0" borderId="10" xfId="43" applyNumberFormat="1" applyFont="1" applyFill="1" applyBorder="1" applyAlignment="1" quotePrefix="1">
      <alignment horizontal="right" vertical="top"/>
    </xf>
    <xf numFmtId="43" fontId="5" fillId="0" borderId="10" xfId="43" applyNumberFormat="1" applyFont="1" applyFill="1" applyBorder="1" applyAlignment="1" quotePrefix="1">
      <alignment horizontal="right" vertical="top"/>
    </xf>
    <xf numFmtId="173" fontId="5" fillId="0" borderId="10" xfId="43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5" fontId="2" fillId="0" borderId="10" xfId="0" applyNumberFormat="1" applyFont="1" applyFill="1" applyBorder="1" applyAlignment="1">
      <alignment horizontal="right" vertical="top"/>
    </xf>
    <xf numFmtId="172" fontId="2" fillId="0" borderId="10" xfId="43" applyNumberFormat="1" applyFont="1" applyFill="1" applyBorder="1" applyAlignment="1" quotePrefix="1">
      <alignment horizontal="right" vertical="top"/>
    </xf>
    <xf numFmtId="175" fontId="2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0" xfId="43" applyNumberFormat="1" applyFont="1" applyFill="1" applyBorder="1" applyAlignment="1">
      <alignment horizontal="right" vertical="center"/>
    </xf>
    <xf numFmtId="173" fontId="4" fillId="0" borderId="10" xfId="43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2" fillId="0" borderId="10" xfId="0" applyNumberFormat="1" applyFont="1" applyFill="1" applyBorder="1" applyAlignment="1">
      <alignment horizontal="right" vertical="top"/>
    </xf>
    <xf numFmtId="189" fontId="2" fillId="0" borderId="10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 vertical="center"/>
    </xf>
    <xf numFmtId="43" fontId="4" fillId="0" borderId="10" xfId="43" applyNumberFormat="1" applyFont="1" applyFill="1" applyBorder="1" applyAlignment="1">
      <alignment vertical="top"/>
    </xf>
    <xf numFmtId="43" fontId="4" fillId="0" borderId="10" xfId="43" applyNumberFormat="1" applyFont="1" applyFill="1" applyBorder="1" applyAlignment="1">
      <alignment horizontal="center" vertical="top"/>
    </xf>
    <xf numFmtId="173" fontId="4" fillId="0" borderId="10" xfId="43" applyNumberFormat="1" applyFont="1" applyFill="1" applyBorder="1" applyAlignment="1">
      <alignment horizontal="center" vertical="top"/>
    </xf>
    <xf numFmtId="174" fontId="4" fillId="0" borderId="10" xfId="0" applyNumberFormat="1" applyFont="1" applyFill="1" applyBorder="1" applyAlignment="1">
      <alignment horizontal="right" vertical="top"/>
    </xf>
    <xf numFmtId="173" fontId="4" fillId="0" borderId="10" xfId="0" applyNumberFormat="1" applyFont="1" applyFill="1" applyBorder="1" applyAlignment="1">
      <alignment horizontal="right" vertical="top"/>
    </xf>
    <xf numFmtId="174" fontId="4" fillId="0" borderId="10" xfId="43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vertical="center"/>
    </xf>
    <xf numFmtId="173" fontId="4" fillId="0" borderId="10" xfId="43" applyNumberFormat="1" applyFont="1" applyFill="1" applyBorder="1" applyAlignment="1">
      <alignment horizontal="right" vertical="top"/>
    </xf>
    <xf numFmtId="172" fontId="5" fillId="0" borderId="10" xfId="43" applyNumberFormat="1" applyFont="1" applyFill="1" applyBorder="1" applyAlignment="1">
      <alignment horizontal="center" vertical="top"/>
    </xf>
    <xf numFmtId="172" fontId="4" fillId="0" borderId="10" xfId="43" applyNumberFormat="1" applyFont="1" applyFill="1" applyBorder="1" applyAlignment="1">
      <alignment/>
    </xf>
    <xf numFmtId="172" fontId="5" fillId="0" borderId="10" xfId="43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4" xfId="43" applyNumberFormat="1" applyFont="1" applyFill="1" applyBorder="1" applyAlignment="1">
      <alignment horizontal="right" vertical="center"/>
    </xf>
    <xf numFmtId="172" fontId="4" fillId="0" borderId="10" xfId="43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 quotePrefix="1">
      <alignment horizontal="right" vertical="top"/>
    </xf>
    <xf numFmtId="173" fontId="4" fillId="0" borderId="10" xfId="0" applyNumberFormat="1" applyFont="1" applyFill="1" applyBorder="1" applyAlignment="1" quotePrefix="1">
      <alignment horizontal="right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173" fontId="5" fillId="33" borderId="10" xfId="43" applyNumberFormat="1" applyFont="1" applyFill="1" applyBorder="1" applyAlignment="1">
      <alignment vertical="center"/>
    </xf>
    <xf numFmtId="173" fontId="5" fillId="33" borderId="10" xfId="43" applyNumberFormat="1" applyFont="1" applyFill="1" applyBorder="1" applyAlignment="1" quotePrefix="1">
      <alignment horizontal="right" vertical="center"/>
    </xf>
    <xf numFmtId="173" fontId="3" fillId="33" borderId="10" xfId="0" applyNumberFormat="1" applyFont="1" applyFill="1" applyBorder="1" applyAlignment="1">
      <alignment vertical="top"/>
    </xf>
    <xf numFmtId="172" fontId="5" fillId="33" borderId="10" xfId="43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top"/>
    </xf>
    <xf numFmtId="172" fontId="4" fillId="33" borderId="10" xfId="0" applyNumberFormat="1" applyFont="1" applyFill="1" applyBorder="1" applyAlignment="1">
      <alignment vertical="top"/>
    </xf>
    <xf numFmtId="173" fontId="4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 quotePrefix="1">
      <alignment horizontal="center" vertical="top"/>
    </xf>
    <xf numFmtId="173" fontId="5" fillId="33" borderId="10" xfId="43" applyNumberFormat="1" applyFont="1" applyFill="1" applyBorder="1" applyAlignment="1" quotePrefix="1">
      <alignment horizontal="right" vertical="top"/>
    </xf>
    <xf numFmtId="173" fontId="5" fillId="33" borderId="10" xfId="0" applyNumberFormat="1" applyFont="1" applyFill="1" applyBorder="1" applyAlignment="1">
      <alignment vertical="top"/>
    </xf>
    <xf numFmtId="172" fontId="5" fillId="33" borderId="10" xfId="43" applyNumberFormat="1" applyFont="1" applyFill="1" applyBorder="1" applyAlignment="1">
      <alignment horizontal="right" vertical="top"/>
    </xf>
    <xf numFmtId="172" fontId="4" fillId="33" borderId="10" xfId="43" applyNumberFormat="1" applyFont="1" applyFill="1" applyBorder="1" applyAlignment="1">
      <alignment horizontal="right" vertical="top"/>
    </xf>
    <xf numFmtId="173" fontId="4" fillId="33" borderId="10" xfId="43" applyNumberFormat="1" applyFont="1" applyFill="1" applyBorder="1" applyAlignment="1" quotePrefix="1">
      <alignment horizontal="right" vertical="top"/>
    </xf>
    <xf numFmtId="172" fontId="4" fillId="33" borderId="10" xfId="43" applyNumberFormat="1" applyFont="1" applyFill="1" applyBorder="1" applyAlignment="1" quotePrefix="1">
      <alignment horizontal="right" vertical="top"/>
    </xf>
    <xf numFmtId="43" fontId="4" fillId="33" borderId="10" xfId="43" applyNumberFormat="1" applyFont="1" applyFill="1" applyBorder="1" applyAlignment="1" quotePrefix="1">
      <alignment horizontal="right" vertical="top"/>
    </xf>
    <xf numFmtId="0" fontId="4" fillId="33" borderId="10" xfId="0" applyFont="1" applyFill="1" applyBorder="1" applyAlignment="1">
      <alignment horizontal="right" vertical="top"/>
    </xf>
    <xf numFmtId="43" fontId="4" fillId="33" borderId="10" xfId="43" applyNumberFormat="1" applyFont="1" applyFill="1" applyBorder="1" applyAlignment="1">
      <alignment vertical="top"/>
    </xf>
    <xf numFmtId="175" fontId="4" fillId="33" borderId="10" xfId="0" applyNumberFormat="1" applyFont="1" applyFill="1" applyBorder="1" applyAlignment="1">
      <alignment vertical="top"/>
    </xf>
    <xf numFmtId="172" fontId="4" fillId="33" borderId="10" xfId="43" applyNumberFormat="1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173" fontId="4" fillId="33" borderId="10" xfId="43" applyNumberFormat="1" applyFont="1" applyFill="1" applyBorder="1" applyAlignment="1">
      <alignment horizontal="right" vertical="top"/>
    </xf>
    <xf numFmtId="173" fontId="4" fillId="33" borderId="10" xfId="43" applyNumberFormat="1" applyFont="1" applyFill="1" applyBorder="1" applyAlignment="1">
      <alignment horizontal="center" vertical="top"/>
    </xf>
    <xf numFmtId="173" fontId="4" fillId="33" borderId="10" xfId="0" applyNumberFormat="1" applyFont="1" applyFill="1" applyBorder="1" applyAlignment="1">
      <alignment horizontal="center" vertical="top"/>
    </xf>
    <xf numFmtId="173" fontId="5" fillId="33" borderId="10" xfId="43" applyNumberFormat="1" applyFont="1" applyFill="1" applyBorder="1" applyAlignment="1">
      <alignment horizontal="center" vertical="top"/>
    </xf>
    <xf numFmtId="172" fontId="5" fillId="33" borderId="10" xfId="43" applyNumberFormat="1" applyFont="1" applyFill="1" applyBorder="1" applyAlignment="1" quotePrefix="1">
      <alignment horizontal="right" vertical="top"/>
    </xf>
    <xf numFmtId="43" fontId="5" fillId="33" borderId="10" xfId="43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 wrapText="1"/>
    </xf>
    <xf numFmtId="173" fontId="4" fillId="0" borderId="10" xfId="43" applyNumberFormat="1" applyFont="1" applyFill="1" applyBorder="1" applyAlignment="1" quotePrefix="1">
      <alignment horizontal="right" vertical="center"/>
    </xf>
    <xf numFmtId="172" fontId="4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2" fontId="3" fillId="33" borderId="10" xfId="43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vertical="top"/>
    </xf>
    <xf numFmtId="179" fontId="2" fillId="33" borderId="10" xfId="43" applyNumberFormat="1" applyFont="1" applyFill="1" applyBorder="1" applyAlignment="1">
      <alignment horizontal="right" vertical="top"/>
    </xf>
    <xf numFmtId="173" fontId="2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right" vertical="top"/>
    </xf>
    <xf numFmtId="172" fontId="2" fillId="33" borderId="10" xfId="43" applyNumberFormat="1" applyFont="1" applyFill="1" applyBorder="1" applyAlignment="1" quotePrefix="1">
      <alignment horizontal="right" vertical="top"/>
    </xf>
    <xf numFmtId="175" fontId="2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 quotePrefix="1">
      <alignment horizontal="center" vertical="center"/>
    </xf>
    <xf numFmtId="172" fontId="4" fillId="33" borderId="10" xfId="43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top"/>
    </xf>
    <xf numFmtId="176" fontId="2" fillId="33" borderId="10" xfId="0" applyNumberFormat="1" applyFont="1" applyFill="1" applyBorder="1" applyAlignment="1">
      <alignment/>
    </xf>
    <xf numFmtId="193" fontId="2" fillId="33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/>
    </xf>
    <xf numFmtId="173" fontId="5" fillId="33" borderId="10" xfId="43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172" fontId="4" fillId="33" borderId="14" xfId="43" applyNumberFormat="1" applyFont="1" applyFill="1" applyBorder="1" applyAlignment="1">
      <alignment vertical="center" wrapText="1"/>
    </xf>
    <xf numFmtId="172" fontId="4" fillId="33" borderId="10" xfId="43" applyNumberFormat="1" applyFont="1" applyFill="1" applyBorder="1" applyAlignment="1">
      <alignment horizontal="right" vertical="center"/>
    </xf>
    <xf numFmtId="173" fontId="4" fillId="0" borderId="10" xfId="43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right" vertical="top"/>
    </xf>
    <xf numFmtId="172" fontId="2" fillId="33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right" vertical="top"/>
    </xf>
    <xf numFmtId="173" fontId="4" fillId="33" borderId="10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73" fontId="2" fillId="33" borderId="21" xfId="43" applyNumberFormat="1" applyFont="1" applyFill="1" applyBorder="1" applyAlignment="1">
      <alignment horizontal="center" vertical="top"/>
    </xf>
    <xf numFmtId="173" fontId="2" fillId="33" borderId="15" xfId="43" applyNumberFormat="1" applyFont="1" applyFill="1" applyBorder="1" applyAlignment="1">
      <alignment horizontal="center" vertical="top"/>
    </xf>
    <xf numFmtId="173" fontId="2" fillId="33" borderId="14" xfId="43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Dấu phảy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8"/>
  <sheetViews>
    <sheetView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0" sqref="B40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8.50390625" style="107" bestFit="1" customWidth="1"/>
    <col min="5" max="5" width="13.25390625" style="29" customWidth="1"/>
    <col min="6" max="6" width="12.875" style="106" customWidth="1"/>
    <col min="7" max="7" width="15.25390625" style="106" customWidth="1"/>
    <col min="8" max="8" width="7.875" style="29" customWidth="1"/>
    <col min="9" max="10" width="8.50390625" style="29" customWidth="1"/>
    <col min="11" max="11" width="6.25390625" style="29" customWidth="1"/>
    <col min="12" max="13" width="5.50390625" style="29" customWidth="1"/>
    <col min="14" max="14" width="5.625" style="29" customWidth="1"/>
    <col min="15" max="16" width="4.625" style="29" customWidth="1"/>
    <col min="17" max="17" width="5.875" style="29" customWidth="1"/>
    <col min="18" max="19" width="4.375" style="29" customWidth="1"/>
    <col min="20" max="20" width="6.125" style="29" customWidth="1"/>
    <col min="21" max="22" width="6.875" style="29" customWidth="1"/>
    <col min="23" max="23" width="14.00390625" style="29" customWidth="1"/>
    <col min="24" max="24" width="13.625" style="106" customWidth="1"/>
    <col min="25" max="25" width="18.125" style="107" customWidth="1"/>
    <col min="26" max="26" width="14.125" style="29" customWidth="1"/>
    <col min="27" max="27" width="14.00390625" style="106" customWidth="1"/>
    <col min="28" max="28" width="15.375" style="106" customWidth="1"/>
    <col min="29" max="29" width="7.875" style="29" customWidth="1"/>
    <col min="30" max="31" width="8.50390625" style="29" customWidth="1"/>
    <col min="32" max="32" width="6.25390625" style="29" customWidth="1"/>
    <col min="33" max="33" width="6.875" style="29" customWidth="1"/>
    <col min="34" max="34" width="7.375" style="29" customWidth="1"/>
    <col min="35" max="35" width="7.00390625" style="29" customWidth="1"/>
    <col min="36" max="37" width="7.125" style="29" customWidth="1"/>
    <col min="38" max="38" width="5.875" style="29" customWidth="1"/>
    <col min="39" max="40" width="4.375" style="29" customWidth="1"/>
    <col min="41" max="41" width="6.125" style="29" customWidth="1"/>
    <col min="42" max="43" width="6.875" style="29" customWidth="1"/>
    <col min="44" max="44" width="14.00390625" style="29" customWidth="1"/>
    <col min="45" max="45" width="14.00390625" style="106" customWidth="1"/>
    <col min="46" max="46" width="18.125" style="107" customWidth="1"/>
    <col min="47" max="47" width="14.125" style="29" customWidth="1"/>
    <col min="48" max="48" width="14.00390625" style="106" customWidth="1"/>
    <col min="49" max="49" width="15.375" style="106" customWidth="1"/>
    <col min="50" max="50" width="7.875" style="29" customWidth="1"/>
    <col min="51" max="52" width="8.50390625" style="29" customWidth="1"/>
    <col min="53" max="53" width="6.25390625" style="29" customWidth="1"/>
    <col min="54" max="54" width="6.875" style="29" customWidth="1"/>
    <col min="55" max="55" width="7.375" style="29" customWidth="1"/>
    <col min="56" max="56" width="7.00390625" style="29" customWidth="1"/>
    <col min="57" max="58" width="7.125" style="29" customWidth="1"/>
    <col min="59" max="59" width="5.875" style="29" customWidth="1"/>
    <col min="60" max="61" width="4.375" style="29" customWidth="1"/>
    <col min="62" max="62" width="6.125" style="29" customWidth="1"/>
    <col min="63" max="64" width="6.875" style="29" customWidth="1"/>
    <col min="65" max="65" width="14.00390625" style="29" customWidth="1"/>
    <col min="66" max="66" width="14.00390625" style="106" customWidth="1"/>
    <col min="67" max="67" width="18.125" style="107" customWidth="1"/>
    <col min="68" max="16384" width="9.00390625" style="29" customWidth="1"/>
  </cols>
  <sheetData>
    <row r="1" spans="2:67" ht="12.75">
      <c r="B1" s="101"/>
      <c r="C1" s="101"/>
      <c r="D1" s="101"/>
      <c r="E1" s="803" t="s">
        <v>0</v>
      </c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 t="s">
        <v>0</v>
      </c>
      <c r="AA1" s="803"/>
      <c r="AB1" s="803"/>
      <c r="AC1" s="803"/>
      <c r="AD1" s="803"/>
      <c r="AE1" s="803"/>
      <c r="AF1" s="803"/>
      <c r="AG1" s="803"/>
      <c r="AH1" s="803"/>
      <c r="AI1" s="803"/>
      <c r="AJ1" s="803"/>
      <c r="AK1" s="803"/>
      <c r="AL1" s="803"/>
      <c r="AM1" s="803"/>
      <c r="AN1" s="803"/>
      <c r="AO1" s="803"/>
      <c r="AP1" s="803"/>
      <c r="AQ1" s="803"/>
      <c r="AR1" s="803"/>
      <c r="AS1" s="803"/>
      <c r="AT1" s="803"/>
      <c r="AU1" s="803" t="s">
        <v>0</v>
      </c>
      <c r="AV1" s="803"/>
      <c r="AW1" s="803"/>
      <c r="AX1" s="803"/>
      <c r="AY1" s="803"/>
      <c r="AZ1" s="803"/>
      <c r="BA1" s="803"/>
      <c r="BB1" s="803"/>
      <c r="BC1" s="803"/>
      <c r="BD1" s="803"/>
      <c r="BE1" s="803"/>
      <c r="BF1" s="803"/>
      <c r="BG1" s="803"/>
      <c r="BH1" s="803"/>
      <c r="BI1" s="803"/>
      <c r="BJ1" s="803"/>
      <c r="BK1" s="803"/>
      <c r="BL1" s="803"/>
      <c r="BM1" s="803"/>
      <c r="BN1" s="803"/>
      <c r="BO1" s="803"/>
    </row>
    <row r="2" spans="2:67" ht="17.25" customHeight="1">
      <c r="B2" s="102"/>
      <c r="C2" s="102"/>
      <c r="D2" s="102"/>
      <c r="E2" s="804" t="s">
        <v>1</v>
      </c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 t="s">
        <v>148</v>
      </c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4"/>
      <c r="AL2" s="804"/>
      <c r="AM2" s="804"/>
      <c r="AN2" s="804"/>
      <c r="AO2" s="804"/>
      <c r="AP2" s="804"/>
      <c r="AQ2" s="804"/>
      <c r="AR2" s="804"/>
      <c r="AS2" s="804"/>
      <c r="AT2" s="804"/>
      <c r="AU2" s="804" t="s">
        <v>148</v>
      </c>
      <c r="AV2" s="804"/>
      <c r="AW2" s="804"/>
      <c r="AX2" s="804"/>
      <c r="AY2" s="804"/>
      <c r="AZ2" s="804"/>
      <c r="BA2" s="804"/>
      <c r="BB2" s="804"/>
      <c r="BC2" s="804"/>
      <c r="BD2" s="804"/>
      <c r="BE2" s="804"/>
      <c r="BF2" s="804"/>
      <c r="BG2" s="804"/>
      <c r="BH2" s="804"/>
      <c r="BI2" s="804"/>
      <c r="BJ2" s="804"/>
      <c r="BK2" s="804"/>
      <c r="BL2" s="804"/>
      <c r="BM2" s="804"/>
      <c r="BN2" s="804"/>
      <c r="BO2" s="804"/>
    </row>
    <row r="3" spans="2:52" ht="3" customHeight="1">
      <c r="B3" s="103"/>
      <c r="C3" s="103"/>
      <c r="D3" s="104"/>
      <c r="E3" s="103"/>
      <c r="F3" s="105"/>
      <c r="G3" s="105"/>
      <c r="H3" s="103"/>
      <c r="I3" s="103"/>
      <c r="J3" s="103"/>
      <c r="Z3" s="103"/>
      <c r="AA3" s="105"/>
      <c r="AB3" s="105"/>
      <c r="AC3" s="103"/>
      <c r="AD3" s="103"/>
      <c r="AE3" s="103"/>
      <c r="AU3" s="259"/>
      <c r="AV3" s="105"/>
      <c r="AW3" s="105"/>
      <c r="AX3" s="259"/>
      <c r="AY3" s="259"/>
      <c r="AZ3" s="259"/>
    </row>
    <row r="4" spans="1:68" ht="46.5" customHeight="1">
      <c r="A4" s="808" t="s">
        <v>2</v>
      </c>
      <c r="B4" s="808" t="s">
        <v>3</v>
      </c>
      <c r="C4" s="808" t="s">
        <v>4</v>
      </c>
      <c r="D4" s="809" t="s">
        <v>131</v>
      </c>
      <c r="E4" s="805" t="s">
        <v>5</v>
      </c>
      <c r="F4" s="806"/>
      <c r="G4" s="807"/>
      <c r="H4" s="805" t="s">
        <v>6</v>
      </c>
      <c r="I4" s="806"/>
      <c r="J4" s="807"/>
      <c r="K4" s="805" t="s">
        <v>7</v>
      </c>
      <c r="L4" s="806"/>
      <c r="M4" s="807"/>
      <c r="N4" s="805" t="s">
        <v>8</v>
      </c>
      <c r="O4" s="806"/>
      <c r="P4" s="807"/>
      <c r="Q4" s="805" t="s">
        <v>9</v>
      </c>
      <c r="R4" s="806"/>
      <c r="S4" s="807"/>
      <c r="T4" s="805" t="s">
        <v>10</v>
      </c>
      <c r="U4" s="806"/>
      <c r="V4" s="807"/>
      <c r="W4" s="805" t="s">
        <v>132</v>
      </c>
      <c r="X4" s="806"/>
      <c r="Y4" s="807"/>
      <c r="Z4" s="805" t="s">
        <v>5</v>
      </c>
      <c r="AA4" s="806"/>
      <c r="AB4" s="807"/>
      <c r="AC4" s="805" t="s">
        <v>6</v>
      </c>
      <c r="AD4" s="806"/>
      <c r="AE4" s="807"/>
      <c r="AF4" s="805" t="s">
        <v>7</v>
      </c>
      <c r="AG4" s="806"/>
      <c r="AH4" s="807"/>
      <c r="AI4" s="805" t="s">
        <v>8</v>
      </c>
      <c r="AJ4" s="806"/>
      <c r="AK4" s="807"/>
      <c r="AL4" s="805" t="s">
        <v>9</v>
      </c>
      <c r="AM4" s="806"/>
      <c r="AN4" s="807"/>
      <c r="AO4" s="805" t="s">
        <v>10</v>
      </c>
      <c r="AP4" s="806"/>
      <c r="AQ4" s="807"/>
      <c r="AR4" s="805" t="s">
        <v>132</v>
      </c>
      <c r="AS4" s="806"/>
      <c r="AT4" s="807"/>
      <c r="AU4" s="805" t="s">
        <v>5</v>
      </c>
      <c r="AV4" s="806"/>
      <c r="AW4" s="807"/>
      <c r="AX4" s="805" t="s">
        <v>6</v>
      </c>
      <c r="AY4" s="806"/>
      <c r="AZ4" s="807"/>
      <c r="BA4" s="805" t="s">
        <v>7</v>
      </c>
      <c r="BB4" s="806"/>
      <c r="BC4" s="807"/>
      <c r="BD4" s="805" t="s">
        <v>8</v>
      </c>
      <c r="BE4" s="806"/>
      <c r="BF4" s="807"/>
      <c r="BG4" s="805" t="s">
        <v>9</v>
      </c>
      <c r="BH4" s="806"/>
      <c r="BI4" s="807"/>
      <c r="BJ4" s="805" t="s">
        <v>10</v>
      </c>
      <c r="BK4" s="806"/>
      <c r="BL4" s="807"/>
      <c r="BM4" s="805" t="s">
        <v>132</v>
      </c>
      <c r="BN4" s="806"/>
      <c r="BO4" s="807"/>
      <c r="BP4" s="815" t="s">
        <v>146</v>
      </c>
    </row>
    <row r="5" spans="1:68" ht="81.75" customHeight="1">
      <c r="A5" s="808"/>
      <c r="B5" s="808"/>
      <c r="C5" s="808"/>
      <c r="D5" s="810"/>
      <c r="E5" s="108" t="s">
        <v>134</v>
      </c>
      <c r="F5" s="108" t="s">
        <v>135</v>
      </c>
      <c r="G5" s="108" t="s">
        <v>136</v>
      </c>
      <c r="H5" s="108" t="s">
        <v>134</v>
      </c>
      <c r="I5" s="108" t="s">
        <v>135</v>
      </c>
      <c r="J5" s="108" t="s">
        <v>136</v>
      </c>
      <c r="K5" s="108" t="s">
        <v>134</v>
      </c>
      <c r="L5" s="108" t="s">
        <v>135</v>
      </c>
      <c r="M5" s="108" t="s">
        <v>136</v>
      </c>
      <c r="N5" s="108" t="s">
        <v>134</v>
      </c>
      <c r="O5" s="108" t="s">
        <v>135</v>
      </c>
      <c r="P5" s="108" t="s">
        <v>136</v>
      </c>
      <c r="Q5" s="108" t="s">
        <v>134</v>
      </c>
      <c r="R5" s="108" t="s">
        <v>135</v>
      </c>
      <c r="S5" s="108" t="s">
        <v>136</v>
      </c>
      <c r="T5" s="108" t="s">
        <v>134</v>
      </c>
      <c r="U5" s="108" t="s">
        <v>135</v>
      </c>
      <c r="V5" s="108" t="s">
        <v>136</v>
      </c>
      <c r="W5" s="108" t="s">
        <v>134</v>
      </c>
      <c r="X5" s="108" t="s">
        <v>135</v>
      </c>
      <c r="Y5" s="108" t="s">
        <v>133</v>
      </c>
      <c r="Z5" s="108" t="s">
        <v>130</v>
      </c>
      <c r="AA5" s="108" t="s">
        <v>137</v>
      </c>
      <c r="AB5" s="108" t="s">
        <v>138</v>
      </c>
      <c r="AC5" s="108" t="s">
        <v>130</v>
      </c>
      <c r="AD5" s="108" t="s">
        <v>137</v>
      </c>
      <c r="AE5" s="108" t="s">
        <v>138</v>
      </c>
      <c r="AF5" s="108" t="s">
        <v>130</v>
      </c>
      <c r="AG5" s="108" t="s">
        <v>137</v>
      </c>
      <c r="AH5" s="108" t="s">
        <v>138</v>
      </c>
      <c r="AI5" s="108" t="s">
        <v>130</v>
      </c>
      <c r="AJ5" s="108" t="s">
        <v>137</v>
      </c>
      <c r="AK5" s="108" t="s">
        <v>138</v>
      </c>
      <c r="AL5" s="108" t="s">
        <v>130</v>
      </c>
      <c r="AM5" s="108" t="s">
        <v>137</v>
      </c>
      <c r="AN5" s="108" t="s">
        <v>138</v>
      </c>
      <c r="AO5" s="108" t="s">
        <v>130</v>
      </c>
      <c r="AP5" s="108" t="s">
        <v>137</v>
      </c>
      <c r="AQ5" s="108" t="s">
        <v>138</v>
      </c>
      <c r="AR5" s="108" t="s">
        <v>128</v>
      </c>
      <c r="AS5" s="108" t="s">
        <v>137</v>
      </c>
      <c r="AT5" s="108" t="s">
        <v>129</v>
      </c>
      <c r="AU5" s="108" t="s">
        <v>148</v>
      </c>
      <c r="AV5" s="108" t="s">
        <v>149</v>
      </c>
      <c r="AW5" s="108" t="s">
        <v>150</v>
      </c>
      <c r="AX5" s="108" t="s">
        <v>148</v>
      </c>
      <c r="AY5" s="108" t="s">
        <v>149</v>
      </c>
      <c r="AZ5" s="108" t="s">
        <v>150</v>
      </c>
      <c r="BA5" s="108" t="s">
        <v>148</v>
      </c>
      <c r="BB5" s="108" t="s">
        <v>149</v>
      </c>
      <c r="BC5" s="108" t="s">
        <v>150</v>
      </c>
      <c r="BD5" s="108" t="s">
        <v>148</v>
      </c>
      <c r="BE5" s="108" t="s">
        <v>149</v>
      </c>
      <c r="BF5" s="108" t="s">
        <v>150</v>
      </c>
      <c r="BG5" s="108" t="s">
        <v>148</v>
      </c>
      <c r="BH5" s="108" t="s">
        <v>149</v>
      </c>
      <c r="BI5" s="108" t="s">
        <v>150</v>
      </c>
      <c r="BJ5" s="108" t="s">
        <v>148</v>
      </c>
      <c r="BK5" s="108" t="s">
        <v>149</v>
      </c>
      <c r="BL5" s="108" t="s">
        <v>150</v>
      </c>
      <c r="BM5" s="108" t="s">
        <v>148</v>
      </c>
      <c r="BN5" s="108" t="s">
        <v>149</v>
      </c>
      <c r="BO5" s="108" t="s">
        <v>150</v>
      </c>
      <c r="BP5" s="816"/>
    </row>
    <row r="6" spans="1:68" s="114" customFormat="1" ht="21.75" customHeight="1">
      <c r="A6" s="109" t="s">
        <v>11</v>
      </c>
      <c r="B6" s="110" t="s">
        <v>12</v>
      </c>
      <c r="C6" s="109"/>
      <c r="D6" s="111"/>
      <c r="E6" s="112"/>
      <c r="F6" s="113"/>
      <c r="G6" s="11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111"/>
      <c r="Z6" s="112"/>
      <c r="AA6" s="113"/>
      <c r="AB6" s="113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/>
      <c r="AT6" s="111"/>
      <c r="AU6" s="112"/>
      <c r="AV6" s="113"/>
      <c r="AW6" s="113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3"/>
      <c r="BO6" s="111"/>
      <c r="BP6" s="111"/>
    </row>
    <row r="7" spans="1:68" s="118" customFormat="1" ht="17.25" customHeight="1">
      <c r="A7" s="115">
        <v>1</v>
      </c>
      <c r="B7" s="44" t="s">
        <v>13</v>
      </c>
      <c r="C7" s="115"/>
      <c r="D7" s="116"/>
      <c r="E7" s="44"/>
      <c r="F7" s="117"/>
      <c r="G7" s="117"/>
      <c r="H7" s="50"/>
      <c r="I7" s="50"/>
      <c r="J7" s="50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17"/>
      <c r="Y7" s="116"/>
      <c r="Z7" s="44"/>
      <c r="AA7" s="117"/>
      <c r="AB7" s="117"/>
      <c r="AC7" s="50"/>
      <c r="AD7" s="50"/>
      <c r="AE7" s="50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117"/>
      <c r="AT7" s="116"/>
      <c r="AU7" s="44"/>
      <c r="AV7" s="117"/>
      <c r="AW7" s="117"/>
      <c r="AX7" s="50"/>
      <c r="AY7" s="50"/>
      <c r="AZ7" s="50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117"/>
      <c r="BO7" s="116"/>
      <c r="BP7" s="116"/>
    </row>
    <row r="8" spans="1:68" ht="14.25" customHeight="1">
      <c r="A8" s="27">
        <v>1.1</v>
      </c>
      <c r="B8" s="28" t="s">
        <v>14</v>
      </c>
      <c r="C8" s="27" t="s">
        <v>15</v>
      </c>
      <c r="D8" s="21">
        <v>70.438</v>
      </c>
      <c r="E8" s="21"/>
      <c r="F8" s="21"/>
      <c r="G8" s="2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>
        <f>E8+H8+K8+N8+Q8+T8</f>
        <v>0</v>
      </c>
      <c r="X8" s="1">
        <f>F8+I8+L8+O8+R8+U8</f>
        <v>0</v>
      </c>
      <c r="Y8" s="2">
        <f>D8+X8</f>
        <v>70.438</v>
      </c>
      <c r="Z8" s="21"/>
      <c r="AA8" s="21">
        <f>Z8+F8</f>
        <v>0</v>
      </c>
      <c r="AB8" s="21">
        <f>G8+Z8</f>
        <v>0</v>
      </c>
      <c r="AC8" s="6"/>
      <c r="AD8" s="6">
        <f>AC8+I8</f>
        <v>0</v>
      </c>
      <c r="AE8" s="6">
        <f>J8+AC8</f>
        <v>0</v>
      </c>
      <c r="AF8" s="6"/>
      <c r="AG8" s="6">
        <f>AF8+L8</f>
        <v>0</v>
      </c>
      <c r="AH8" s="6">
        <f>AF8+M8</f>
        <v>0</v>
      </c>
      <c r="AI8" s="6"/>
      <c r="AJ8" s="6">
        <f>AI8+O8</f>
        <v>0</v>
      </c>
      <c r="AK8" s="6">
        <f>AI8+P8</f>
        <v>0</v>
      </c>
      <c r="AL8" s="6"/>
      <c r="AM8" s="6">
        <f>AL8+R8</f>
        <v>0</v>
      </c>
      <c r="AN8" s="6">
        <f>AL8+S8</f>
        <v>0</v>
      </c>
      <c r="AO8" s="6"/>
      <c r="AP8" s="6">
        <f>AO8+U8</f>
        <v>0</v>
      </c>
      <c r="AQ8" s="6">
        <f>AO8+V8</f>
        <v>0</v>
      </c>
      <c r="AR8" s="1">
        <f>Z8+AC8+AF8+AI8+AL8+AO8</f>
        <v>0</v>
      </c>
      <c r="AS8" s="1">
        <f>AA8+AD8+AG8+AJ8+AM8+AP8</f>
        <v>0</v>
      </c>
      <c r="AT8" s="2">
        <f>Y8+AR8</f>
        <v>70.438</v>
      </c>
      <c r="AU8" s="21"/>
      <c r="AV8" s="21">
        <f>AU8+AA8</f>
        <v>0</v>
      </c>
      <c r="AW8" s="21">
        <f>AB8+AU8</f>
        <v>0</v>
      </c>
      <c r="AX8" s="6"/>
      <c r="AY8" s="6">
        <f>AX8+AD8</f>
        <v>0</v>
      </c>
      <c r="AZ8" s="6">
        <f>AE8+AX8</f>
        <v>0</v>
      </c>
      <c r="BA8" s="6"/>
      <c r="BB8" s="6">
        <f>BA8+AG8</f>
        <v>0</v>
      </c>
      <c r="BC8" s="6">
        <f>BA8+AH8</f>
        <v>0</v>
      </c>
      <c r="BD8" s="6"/>
      <c r="BE8" s="6">
        <f>BD8+AJ8</f>
        <v>0</v>
      </c>
      <c r="BF8" s="6">
        <f aca="true" t="shared" si="0" ref="BF8:BF40">BD8+AK8</f>
        <v>0</v>
      </c>
      <c r="BG8" s="6"/>
      <c r="BH8" s="6">
        <f>BG8+AM8</f>
        <v>0</v>
      </c>
      <c r="BI8" s="6">
        <f>BG8+AN8</f>
        <v>0</v>
      </c>
      <c r="BJ8" s="6"/>
      <c r="BK8" s="6">
        <f>BJ8+AP8</f>
        <v>0</v>
      </c>
      <c r="BL8" s="6">
        <f>BJ8+AQ8</f>
        <v>0</v>
      </c>
      <c r="BM8" s="1">
        <f>AU8+AX8+BA8+BD8+BG8+BJ8</f>
        <v>0</v>
      </c>
      <c r="BN8" s="1">
        <f>AV8+AY8+BB8+BE8+BH8+BK8</f>
        <v>0</v>
      </c>
      <c r="BO8" s="2">
        <f>AT8+BM8</f>
        <v>70.438</v>
      </c>
      <c r="BP8" s="116"/>
    </row>
    <row r="9" spans="1:68" ht="14.25" customHeight="1">
      <c r="A9" s="27">
        <v>1.2</v>
      </c>
      <c r="B9" s="28" t="s">
        <v>16</v>
      </c>
      <c r="C9" s="27" t="s">
        <v>15</v>
      </c>
      <c r="D9" s="21">
        <v>1565</v>
      </c>
      <c r="E9" s="21"/>
      <c r="F9" s="21"/>
      <c r="G9" s="2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">
        <f aca="true" t="shared" si="1" ref="W9:W70">E9+H9+K9+N9+Q9+T9</f>
        <v>0</v>
      </c>
      <c r="X9" s="1">
        <f aca="true" t="shared" si="2" ref="X9:X70">F9+I9+L9+O9+R9+U9</f>
        <v>0</v>
      </c>
      <c r="Y9" s="3">
        <f aca="true" t="shared" si="3" ref="Y9:Y70">D9+X9</f>
        <v>1565</v>
      </c>
      <c r="Z9" s="21"/>
      <c r="AA9" s="21">
        <f aca="true" t="shared" si="4" ref="AA9:AA70">Z9+F9</f>
        <v>0</v>
      </c>
      <c r="AB9" s="21">
        <f aca="true" t="shared" si="5" ref="AB9:AB70">G9+Z9</f>
        <v>0</v>
      </c>
      <c r="AC9" s="6"/>
      <c r="AD9" s="6">
        <f aca="true" t="shared" si="6" ref="AD9:AD70">AC9+I9</f>
        <v>0</v>
      </c>
      <c r="AE9" s="6">
        <f aca="true" t="shared" si="7" ref="AE9:AE70">J9+AC9</f>
        <v>0</v>
      </c>
      <c r="AF9" s="6"/>
      <c r="AG9" s="6">
        <f aca="true" t="shared" si="8" ref="AG9:AG70">AF9+L9</f>
        <v>0</v>
      </c>
      <c r="AH9" s="6">
        <f aca="true" t="shared" si="9" ref="AH9:AH70">AF9+M9</f>
        <v>0</v>
      </c>
      <c r="AI9" s="6"/>
      <c r="AJ9" s="6">
        <f aca="true" t="shared" si="10" ref="AJ9:AJ70">AI9+O9</f>
        <v>0</v>
      </c>
      <c r="AK9" s="6">
        <f aca="true" t="shared" si="11" ref="AK9:AK70">AI9+P9</f>
        <v>0</v>
      </c>
      <c r="AL9" s="6"/>
      <c r="AM9" s="6">
        <f aca="true" t="shared" si="12" ref="AM9:AM70">AL9+R9</f>
        <v>0</v>
      </c>
      <c r="AN9" s="6">
        <f aca="true" t="shared" si="13" ref="AN9:AN70">AL9+S9</f>
        <v>0</v>
      </c>
      <c r="AO9" s="6"/>
      <c r="AP9" s="6">
        <f aca="true" t="shared" si="14" ref="AP9:AP70">AO9+U9</f>
        <v>0</v>
      </c>
      <c r="AQ9" s="6">
        <f aca="true" t="shared" si="15" ref="AQ9:AQ70">AO9+V9</f>
        <v>0</v>
      </c>
      <c r="AR9" s="1">
        <f aca="true" t="shared" si="16" ref="AR9:AR70">Z9+AC9+AF9+AI9+AL9+AO9</f>
        <v>0</v>
      </c>
      <c r="AS9" s="1">
        <f aca="true" t="shared" si="17" ref="AS9:AS70">AA9+AD9+AG9+AJ9+AM9+AP9</f>
        <v>0</v>
      </c>
      <c r="AT9" s="2">
        <f aca="true" t="shared" si="18" ref="AT9:AT70">Y9+AR9</f>
        <v>1565</v>
      </c>
      <c r="AU9" s="21"/>
      <c r="AV9" s="21">
        <f aca="true" t="shared" si="19" ref="AV9:AV40">AU9+AA9</f>
        <v>0</v>
      </c>
      <c r="AW9" s="21">
        <f aca="true" t="shared" si="20" ref="AW9:AW45">AB9+AU9</f>
        <v>0</v>
      </c>
      <c r="AX9" s="6"/>
      <c r="AY9" s="6">
        <f aca="true" t="shared" si="21" ref="AY9:AY40">AX9+AD9</f>
        <v>0</v>
      </c>
      <c r="AZ9" s="6">
        <f aca="true" t="shared" si="22" ref="AZ9:AZ40">AE9+AX9</f>
        <v>0</v>
      </c>
      <c r="BA9" s="6"/>
      <c r="BB9" s="6">
        <f aca="true" t="shared" si="23" ref="BB9:BB40">BA9+AG9</f>
        <v>0</v>
      </c>
      <c r="BC9" s="6">
        <f aca="true" t="shared" si="24" ref="BC9:BC40">BA9+AH9</f>
        <v>0</v>
      </c>
      <c r="BD9" s="6"/>
      <c r="BE9" s="6">
        <f aca="true" t="shared" si="25" ref="BE9:BE39">BD9+AJ9</f>
        <v>0</v>
      </c>
      <c r="BF9" s="6">
        <f t="shared" si="0"/>
        <v>0</v>
      </c>
      <c r="BG9" s="6"/>
      <c r="BH9" s="6">
        <f aca="true" t="shared" si="26" ref="BH9:BH40">BG9+AM9</f>
        <v>0</v>
      </c>
      <c r="BI9" s="6">
        <f aca="true" t="shared" si="27" ref="BI9:BI40">BG9+AN9</f>
        <v>0</v>
      </c>
      <c r="BJ9" s="6"/>
      <c r="BK9" s="6">
        <f aca="true" t="shared" si="28" ref="BK9:BK40">BJ9+AP9</f>
        <v>0</v>
      </c>
      <c r="BL9" s="6">
        <f aca="true" t="shared" si="29" ref="BL9:BL40">BJ9+AQ9</f>
        <v>0</v>
      </c>
      <c r="BM9" s="1">
        <f aca="true" t="shared" si="30" ref="BM9:BM39">AU9+AX9+BA9+BD9+BG9+BJ9</f>
        <v>0</v>
      </c>
      <c r="BN9" s="1">
        <f aca="true" t="shared" si="31" ref="BN9:BN40">AV9+AY9+BB9+BE9+BH9+BK9</f>
        <v>0</v>
      </c>
      <c r="BO9" s="2">
        <f aca="true" t="shared" si="32" ref="BO9:BO46">AT9+BM9</f>
        <v>1565</v>
      </c>
      <c r="BP9" s="116"/>
    </row>
    <row r="10" spans="1:68" ht="14.25" customHeight="1">
      <c r="A10" s="27"/>
      <c r="B10" s="28" t="s">
        <v>17</v>
      </c>
      <c r="C10" s="27" t="s">
        <v>15</v>
      </c>
      <c r="D10" s="21">
        <v>1565</v>
      </c>
      <c r="E10" s="21"/>
      <c r="F10" s="21"/>
      <c r="G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1">
        <f t="shared" si="1"/>
        <v>0</v>
      </c>
      <c r="X10" s="1">
        <f t="shared" si="2"/>
        <v>0</v>
      </c>
      <c r="Y10" s="3">
        <f t="shared" si="3"/>
        <v>1565</v>
      </c>
      <c r="Z10" s="21"/>
      <c r="AA10" s="21">
        <f t="shared" si="4"/>
        <v>0</v>
      </c>
      <c r="AB10" s="21">
        <f t="shared" si="5"/>
        <v>0</v>
      </c>
      <c r="AC10" s="6"/>
      <c r="AD10" s="6">
        <f t="shared" si="6"/>
        <v>0</v>
      </c>
      <c r="AE10" s="6">
        <f t="shared" si="7"/>
        <v>0</v>
      </c>
      <c r="AF10" s="6"/>
      <c r="AG10" s="6">
        <f t="shared" si="8"/>
        <v>0</v>
      </c>
      <c r="AH10" s="6">
        <f t="shared" si="9"/>
        <v>0</v>
      </c>
      <c r="AI10" s="6"/>
      <c r="AJ10" s="6">
        <f t="shared" si="10"/>
        <v>0</v>
      </c>
      <c r="AK10" s="6">
        <f t="shared" si="11"/>
        <v>0</v>
      </c>
      <c r="AL10" s="6"/>
      <c r="AM10" s="6">
        <f t="shared" si="12"/>
        <v>0</v>
      </c>
      <c r="AN10" s="6">
        <f t="shared" si="13"/>
        <v>0</v>
      </c>
      <c r="AO10" s="6"/>
      <c r="AP10" s="6">
        <f t="shared" si="14"/>
        <v>0</v>
      </c>
      <c r="AQ10" s="6">
        <f t="shared" si="15"/>
        <v>0</v>
      </c>
      <c r="AR10" s="1">
        <f t="shared" si="16"/>
        <v>0</v>
      </c>
      <c r="AS10" s="1">
        <f t="shared" si="17"/>
        <v>0</v>
      </c>
      <c r="AT10" s="2">
        <f t="shared" si="18"/>
        <v>1565</v>
      </c>
      <c r="AU10" s="21"/>
      <c r="AV10" s="21">
        <f t="shared" si="19"/>
        <v>0</v>
      </c>
      <c r="AW10" s="21">
        <f t="shared" si="20"/>
        <v>0</v>
      </c>
      <c r="AX10" s="6"/>
      <c r="AY10" s="6">
        <f t="shared" si="21"/>
        <v>0</v>
      </c>
      <c r="AZ10" s="6">
        <f t="shared" si="22"/>
        <v>0</v>
      </c>
      <c r="BA10" s="6"/>
      <c r="BB10" s="6">
        <f t="shared" si="23"/>
        <v>0</v>
      </c>
      <c r="BC10" s="6">
        <f t="shared" si="24"/>
        <v>0</v>
      </c>
      <c r="BD10" s="6"/>
      <c r="BE10" s="6">
        <f t="shared" si="25"/>
        <v>0</v>
      </c>
      <c r="BF10" s="6">
        <f t="shared" si="0"/>
        <v>0</v>
      </c>
      <c r="BG10" s="6"/>
      <c r="BH10" s="6">
        <f t="shared" si="26"/>
        <v>0</v>
      </c>
      <c r="BI10" s="6">
        <f t="shared" si="27"/>
        <v>0</v>
      </c>
      <c r="BJ10" s="6"/>
      <c r="BK10" s="6">
        <f t="shared" si="28"/>
        <v>0</v>
      </c>
      <c r="BL10" s="6">
        <f t="shared" si="29"/>
        <v>0</v>
      </c>
      <c r="BM10" s="1">
        <f t="shared" si="30"/>
        <v>0</v>
      </c>
      <c r="BN10" s="1">
        <f t="shared" si="31"/>
        <v>0</v>
      </c>
      <c r="BO10" s="2">
        <f t="shared" si="32"/>
        <v>1565</v>
      </c>
      <c r="BP10" s="116"/>
    </row>
    <row r="11" spans="1:68" s="34" customFormat="1" ht="15" customHeight="1">
      <c r="A11" s="30">
        <v>1.3</v>
      </c>
      <c r="B11" s="31" t="s">
        <v>18</v>
      </c>
      <c r="C11" s="30" t="s">
        <v>15</v>
      </c>
      <c r="D11" s="32">
        <f>SUM(D12:D19)</f>
        <v>5232.477999999999</v>
      </c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1">
        <f t="shared" si="1"/>
        <v>0</v>
      </c>
      <c r="X11" s="1">
        <f t="shared" si="2"/>
        <v>0</v>
      </c>
      <c r="Y11" s="2">
        <f t="shared" si="3"/>
        <v>5232.477999999999</v>
      </c>
      <c r="Z11" s="32"/>
      <c r="AA11" s="21">
        <f t="shared" si="4"/>
        <v>0</v>
      </c>
      <c r="AB11" s="21">
        <f t="shared" si="5"/>
        <v>0</v>
      </c>
      <c r="AC11" s="33"/>
      <c r="AD11" s="6">
        <f t="shared" si="6"/>
        <v>0</v>
      </c>
      <c r="AE11" s="6">
        <f t="shared" si="7"/>
        <v>0</v>
      </c>
      <c r="AF11" s="33"/>
      <c r="AG11" s="6">
        <f t="shared" si="8"/>
        <v>0</v>
      </c>
      <c r="AH11" s="6">
        <f t="shared" si="9"/>
        <v>0</v>
      </c>
      <c r="AI11" s="33"/>
      <c r="AJ11" s="6">
        <f t="shared" si="10"/>
        <v>0</v>
      </c>
      <c r="AK11" s="6">
        <f t="shared" si="11"/>
        <v>0</v>
      </c>
      <c r="AL11" s="33"/>
      <c r="AM11" s="6">
        <f t="shared" si="12"/>
        <v>0</v>
      </c>
      <c r="AN11" s="6">
        <f t="shared" si="13"/>
        <v>0</v>
      </c>
      <c r="AO11" s="33"/>
      <c r="AP11" s="6">
        <f t="shared" si="14"/>
        <v>0</v>
      </c>
      <c r="AQ11" s="6">
        <f t="shared" si="15"/>
        <v>0</v>
      </c>
      <c r="AR11" s="1">
        <f t="shared" si="16"/>
        <v>0</v>
      </c>
      <c r="AS11" s="1">
        <f t="shared" si="17"/>
        <v>0</v>
      </c>
      <c r="AT11" s="2">
        <f t="shared" si="18"/>
        <v>5232.477999999999</v>
      </c>
      <c r="AU11" s="32"/>
      <c r="AV11" s="21">
        <f t="shared" si="19"/>
        <v>0</v>
      </c>
      <c r="AW11" s="21">
        <f t="shared" si="20"/>
        <v>0</v>
      </c>
      <c r="AX11" s="33"/>
      <c r="AY11" s="6">
        <f t="shared" si="21"/>
        <v>0</v>
      </c>
      <c r="AZ11" s="6">
        <f t="shared" si="22"/>
        <v>0</v>
      </c>
      <c r="BA11" s="33"/>
      <c r="BB11" s="6">
        <f t="shared" si="23"/>
        <v>0</v>
      </c>
      <c r="BC11" s="6">
        <f t="shared" si="24"/>
        <v>0</v>
      </c>
      <c r="BD11" s="33"/>
      <c r="BE11" s="6">
        <f t="shared" si="25"/>
        <v>0</v>
      </c>
      <c r="BF11" s="6">
        <f t="shared" si="0"/>
        <v>0</v>
      </c>
      <c r="BG11" s="33"/>
      <c r="BH11" s="6">
        <f t="shared" si="26"/>
        <v>0</v>
      </c>
      <c r="BI11" s="6">
        <f t="shared" si="27"/>
        <v>0</v>
      </c>
      <c r="BJ11" s="33"/>
      <c r="BK11" s="6">
        <f t="shared" si="28"/>
        <v>0</v>
      </c>
      <c r="BL11" s="6">
        <f t="shared" si="29"/>
        <v>0</v>
      </c>
      <c r="BM11" s="1">
        <f t="shared" si="30"/>
        <v>0</v>
      </c>
      <c r="BN11" s="1">
        <f t="shared" si="31"/>
        <v>0</v>
      </c>
      <c r="BO11" s="2">
        <f t="shared" si="32"/>
        <v>5232.477999999999</v>
      </c>
      <c r="BP11" s="116"/>
    </row>
    <row r="12" spans="1:68" ht="14.25" customHeight="1">
      <c r="A12" s="27" t="s">
        <v>19</v>
      </c>
      <c r="B12" s="28" t="s">
        <v>20</v>
      </c>
      <c r="C12" s="27" t="s">
        <v>15</v>
      </c>
      <c r="D12" s="21">
        <v>1.078</v>
      </c>
      <c r="E12" s="21"/>
      <c r="F12" s="21"/>
      <c r="G12" s="2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">
        <f t="shared" si="1"/>
        <v>0</v>
      </c>
      <c r="X12" s="1">
        <f t="shared" si="2"/>
        <v>0</v>
      </c>
      <c r="Y12" s="2">
        <f t="shared" si="3"/>
        <v>1.078</v>
      </c>
      <c r="Z12" s="21"/>
      <c r="AA12" s="21">
        <f t="shared" si="4"/>
        <v>0</v>
      </c>
      <c r="AB12" s="21">
        <f t="shared" si="5"/>
        <v>0</v>
      </c>
      <c r="AC12" s="6"/>
      <c r="AD12" s="6">
        <f t="shared" si="6"/>
        <v>0</v>
      </c>
      <c r="AE12" s="6">
        <f t="shared" si="7"/>
        <v>0</v>
      </c>
      <c r="AF12" s="6"/>
      <c r="AG12" s="6">
        <f t="shared" si="8"/>
        <v>0</v>
      </c>
      <c r="AH12" s="6">
        <f t="shared" si="9"/>
        <v>0</v>
      </c>
      <c r="AI12" s="6"/>
      <c r="AJ12" s="6">
        <f t="shared" si="10"/>
        <v>0</v>
      </c>
      <c r="AK12" s="6">
        <f t="shared" si="11"/>
        <v>0</v>
      </c>
      <c r="AL12" s="6"/>
      <c r="AM12" s="6">
        <f t="shared" si="12"/>
        <v>0</v>
      </c>
      <c r="AN12" s="6">
        <f t="shared" si="13"/>
        <v>0</v>
      </c>
      <c r="AO12" s="6"/>
      <c r="AP12" s="6">
        <f t="shared" si="14"/>
        <v>0</v>
      </c>
      <c r="AQ12" s="6">
        <f t="shared" si="15"/>
        <v>0</v>
      </c>
      <c r="AR12" s="1">
        <f t="shared" si="16"/>
        <v>0</v>
      </c>
      <c r="AS12" s="1">
        <f t="shared" si="17"/>
        <v>0</v>
      </c>
      <c r="AT12" s="2">
        <f t="shared" si="18"/>
        <v>1.078</v>
      </c>
      <c r="AU12" s="21"/>
      <c r="AV12" s="21">
        <f t="shared" si="19"/>
        <v>0</v>
      </c>
      <c r="AW12" s="21">
        <f t="shared" si="20"/>
        <v>0</v>
      </c>
      <c r="AX12" s="6"/>
      <c r="AY12" s="6">
        <f t="shared" si="21"/>
        <v>0</v>
      </c>
      <c r="AZ12" s="6">
        <f t="shared" si="22"/>
        <v>0</v>
      </c>
      <c r="BA12" s="6"/>
      <c r="BB12" s="6">
        <f t="shared" si="23"/>
        <v>0</v>
      </c>
      <c r="BC12" s="6">
        <f t="shared" si="24"/>
        <v>0</v>
      </c>
      <c r="BD12" s="6"/>
      <c r="BE12" s="6">
        <f t="shared" si="25"/>
        <v>0</v>
      </c>
      <c r="BF12" s="6">
        <f t="shared" si="0"/>
        <v>0</v>
      </c>
      <c r="BG12" s="6"/>
      <c r="BH12" s="6">
        <f t="shared" si="26"/>
        <v>0</v>
      </c>
      <c r="BI12" s="6">
        <f t="shared" si="27"/>
        <v>0</v>
      </c>
      <c r="BJ12" s="6"/>
      <c r="BK12" s="6">
        <f t="shared" si="28"/>
        <v>0</v>
      </c>
      <c r="BL12" s="6">
        <f t="shared" si="29"/>
        <v>0</v>
      </c>
      <c r="BM12" s="1">
        <f t="shared" si="30"/>
        <v>0</v>
      </c>
      <c r="BN12" s="1">
        <f t="shared" si="31"/>
        <v>0</v>
      </c>
      <c r="BO12" s="2">
        <f t="shared" si="32"/>
        <v>1.078</v>
      </c>
      <c r="BP12" s="116"/>
    </row>
    <row r="13" spans="1:68" ht="14.25" customHeight="1">
      <c r="A13" s="27" t="s">
        <v>21</v>
      </c>
      <c r="B13" s="28" t="s">
        <v>22</v>
      </c>
      <c r="C13" s="27" t="s">
        <v>15</v>
      </c>
      <c r="D13" s="21">
        <v>450</v>
      </c>
      <c r="E13" s="21"/>
      <c r="F13" s="21"/>
      <c r="G13" s="2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">
        <f t="shared" si="1"/>
        <v>0</v>
      </c>
      <c r="X13" s="1">
        <f t="shared" si="2"/>
        <v>0</v>
      </c>
      <c r="Y13" s="3">
        <f t="shared" si="3"/>
        <v>450</v>
      </c>
      <c r="Z13" s="21"/>
      <c r="AA13" s="21">
        <f t="shared" si="4"/>
        <v>0</v>
      </c>
      <c r="AB13" s="21">
        <f t="shared" si="5"/>
        <v>0</v>
      </c>
      <c r="AC13" s="6"/>
      <c r="AD13" s="6">
        <f t="shared" si="6"/>
        <v>0</v>
      </c>
      <c r="AE13" s="6">
        <f t="shared" si="7"/>
        <v>0</v>
      </c>
      <c r="AF13" s="6"/>
      <c r="AG13" s="6">
        <f t="shared" si="8"/>
        <v>0</v>
      </c>
      <c r="AH13" s="6">
        <f t="shared" si="9"/>
        <v>0</v>
      </c>
      <c r="AI13" s="6"/>
      <c r="AJ13" s="6">
        <f t="shared" si="10"/>
        <v>0</v>
      </c>
      <c r="AK13" s="6">
        <f t="shared" si="11"/>
        <v>0</v>
      </c>
      <c r="AL13" s="6"/>
      <c r="AM13" s="6">
        <f t="shared" si="12"/>
        <v>0</v>
      </c>
      <c r="AN13" s="6">
        <f t="shared" si="13"/>
        <v>0</v>
      </c>
      <c r="AO13" s="6"/>
      <c r="AP13" s="6">
        <f t="shared" si="14"/>
        <v>0</v>
      </c>
      <c r="AQ13" s="6">
        <f t="shared" si="15"/>
        <v>0</v>
      </c>
      <c r="AR13" s="1">
        <f t="shared" si="16"/>
        <v>0</v>
      </c>
      <c r="AS13" s="1">
        <f t="shared" si="17"/>
        <v>0</v>
      </c>
      <c r="AT13" s="2">
        <f t="shared" si="18"/>
        <v>450</v>
      </c>
      <c r="AU13" s="21"/>
      <c r="AV13" s="21">
        <f t="shared" si="19"/>
        <v>0</v>
      </c>
      <c r="AW13" s="21">
        <f t="shared" si="20"/>
        <v>0</v>
      </c>
      <c r="AX13" s="6"/>
      <c r="AY13" s="6">
        <f t="shared" si="21"/>
        <v>0</v>
      </c>
      <c r="AZ13" s="6">
        <f t="shared" si="22"/>
        <v>0</v>
      </c>
      <c r="BA13" s="6"/>
      <c r="BB13" s="6">
        <f t="shared" si="23"/>
        <v>0</v>
      </c>
      <c r="BC13" s="6">
        <f t="shared" si="24"/>
        <v>0</v>
      </c>
      <c r="BD13" s="6"/>
      <c r="BE13" s="6">
        <f t="shared" si="25"/>
        <v>0</v>
      </c>
      <c r="BF13" s="6">
        <f t="shared" si="0"/>
        <v>0</v>
      </c>
      <c r="BG13" s="6"/>
      <c r="BH13" s="6">
        <f t="shared" si="26"/>
        <v>0</v>
      </c>
      <c r="BI13" s="6">
        <f t="shared" si="27"/>
        <v>0</v>
      </c>
      <c r="BJ13" s="6"/>
      <c r="BK13" s="6">
        <f t="shared" si="28"/>
        <v>0</v>
      </c>
      <c r="BL13" s="6">
        <f t="shared" si="29"/>
        <v>0</v>
      </c>
      <c r="BM13" s="1">
        <f t="shared" si="30"/>
        <v>0</v>
      </c>
      <c r="BN13" s="1">
        <f t="shared" si="31"/>
        <v>0</v>
      </c>
      <c r="BO13" s="2">
        <f t="shared" si="32"/>
        <v>450</v>
      </c>
      <c r="BP13" s="116"/>
    </row>
    <row r="14" spans="1:68" ht="14.25" customHeight="1">
      <c r="A14" s="27" t="s">
        <v>23</v>
      </c>
      <c r="B14" s="28" t="s">
        <v>24</v>
      </c>
      <c r="C14" s="27" t="s">
        <v>15</v>
      </c>
      <c r="D14" s="21">
        <v>251</v>
      </c>
      <c r="E14" s="21"/>
      <c r="F14" s="21"/>
      <c r="G14" s="2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">
        <f t="shared" si="1"/>
        <v>0</v>
      </c>
      <c r="X14" s="1">
        <f t="shared" si="2"/>
        <v>0</v>
      </c>
      <c r="Y14" s="3">
        <f t="shared" si="3"/>
        <v>251</v>
      </c>
      <c r="Z14" s="21"/>
      <c r="AA14" s="21">
        <f t="shared" si="4"/>
        <v>0</v>
      </c>
      <c r="AB14" s="21">
        <f t="shared" si="5"/>
        <v>0</v>
      </c>
      <c r="AC14" s="6"/>
      <c r="AD14" s="6">
        <f t="shared" si="6"/>
        <v>0</v>
      </c>
      <c r="AE14" s="6">
        <f t="shared" si="7"/>
        <v>0</v>
      </c>
      <c r="AF14" s="6"/>
      <c r="AG14" s="6">
        <f t="shared" si="8"/>
        <v>0</v>
      </c>
      <c r="AH14" s="6">
        <f t="shared" si="9"/>
        <v>0</v>
      </c>
      <c r="AI14" s="6"/>
      <c r="AJ14" s="6">
        <f t="shared" si="10"/>
        <v>0</v>
      </c>
      <c r="AK14" s="6">
        <f t="shared" si="11"/>
        <v>0</v>
      </c>
      <c r="AL14" s="6"/>
      <c r="AM14" s="6">
        <f t="shared" si="12"/>
        <v>0</v>
      </c>
      <c r="AN14" s="6">
        <f t="shared" si="13"/>
        <v>0</v>
      </c>
      <c r="AO14" s="6"/>
      <c r="AP14" s="6">
        <f t="shared" si="14"/>
        <v>0</v>
      </c>
      <c r="AQ14" s="6">
        <f t="shared" si="15"/>
        <v>0</v>
      </c>
      <c r="AR14" s="1">
        <f t="shared" si="16"/>
        <v>0</v>
      </c>
      <c r="AS14" s="1">
        <f t="shared" si="17"/>
        <v>0</v>
      </c>
      <c r="AT14" s="2">
        <f t="shared" si="18"/>
        <v>251</v>
      </c>
      <c r="AU14" s="21"/>
      <c r="AV14" s="21">
        <f t="shared" si="19"/>
        <v>0</v>
      </c>
      <c r="AW14" s="21">
        <f t="shared" si="20"/>
        <v>0</v>
      </c>
      <c r="AX14" s="6"/>
      <c r="AY14" s="6">
        <f t="shared" si="21"/>
        <v>0</v>
      </c>
      <c r="AZ14" s="6">
        <f t="shared" si="22"/>
        <v>0</v>
      </c>
      <c r="BA14" s="6"/>
      <c r="BB14" s="6">
        <f t="shared" si="23"/>
        <v>0</v>
      </c>
      <c r="BC14" s="6">
        <f t="shared" si="24"/>
        <v>0</v>
      </c>
      <c r="BD14" s="6"/>
      <c r="BE14" s="6">
        <f t="shared" si="25"/>
        <v>0</v>
      </c>
      <c r="BF14" s="6">
        <f t="shared" si="0"/>
        <v>0</v>
      </c>
      <c r="BG14" s="6"/>
      <c r="BH14" s="6">
        <f t="shared" si="26"/>
        <v>0</v>
      </c>
      <c r="BI14" s="6">
        <f t="shared" si="27"/>
        <v>0</v>
      </c>
      <c r="BJ14" s="6"/>
      <c r="BK14" s="6">
        <f t="shared" si="28"/>
        <v>0</v>
      </c>
      <c r="BL14" s="6">
        <f t="shared" si="29"/>
        <v>0</v>
      </c>
      <c r="BM14" s="1">
        <f t="shared" si="30"/>
        <v>0</v>
      </c>
      <c r="BN14" s="1">
        <f t="shared" si="31"/>
        <v>0</v>
      </c>
      <c r="BO14" s="2">
        <f t="shared" si="32"/>
        <v>251</v>
      </c>
      <c r="BP14" s="116"/>
    </row>
    <row r="15" spans="1:68" ht="14.25" customHeight="1">
      <c r="A15" s="27" t="s">
        <v>25</v>
      </c>
      <c r="B15" s="28" t="s">
        <v>26</v>
      </c>
      <c r="C15" s="27" t="s">
        <v>15</v>
      </c>
      <c r="D15" s="21">
        <v>930</v>
      </c>
      <c r="E15" s="21"/>
      <c r="F15" s="21"/>
      <c r="G15" s="2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">
        <f t="shared" si="1"/>
        <v>0</v>
      </c>
      <c r="X15" s="1">
        <f t="shared" si="2"/>
        <v>0</v>
      </c>
      <c r="Y15" s="3">
        <f t="shared" si="3"/>
        <v>930</v>
      </c>
      <c r="Z15" s="21"/>
      <c r="AA15" s="21">
        <f t="shared" si="4"/>
        <v>0</v>
      </c>
      <c r="AB15" s="21">
        <f t="shared" si="5"/>
        <v>0</v>
      </c>
      <c r="AC15" s="6"/>
      <c r="AD15" s="6">
        <f t="shared" si="6"/>
        <v>0</v>
      </c>
      <c r="AE15" s="6">
        <f t="shared" si="7"/>
        <v>0</v>
      </c>
      <c r="AF15" s="6"/>
      <c r="AG15" s="6">
        <f t="shared" si="8"/>
        <v>0</v>
      </c>
      <c r="AH15" s="6">
        <f t="shared" si="9"/>
        <v>0</v>
      </c>
      <c r="AI15" s="6"/>
      <c r="AJ15" s="6">
        <f t="shared" si="10"/>
        <v>0</v>
      </c>
      <c r="AK15" s="6">
        <f t="shared" si="11"/>
        <v>0</v>
      </c>
      <c r="AL15" s="6"/>
      <c r="AM15" s="6">
        <f t="shared" si="12"/>
        <v>0</v>
      </c>
      <c r="AN15" s="6">
        <f t="shared" si="13"/>
        <v>0</v>
      </c>
      <c r="AO15" s="6"/>
      <c r="AP15" s="6">
        <f t="shared" si="14"/>
        <v>0</v>
      </c>
      <c r="AQ15" s="6">
        <f t="shared" si="15"/>
        <v>0</v>
      </c>
      <c r="AR15" s="1">
        <f t="shared" si="16"/>
        <v>0</v>
      </c>
      <c r="AS15" s="1">
        <f t="shared" si="17"/>
        <v>0</v>
      </c>
      <c r="AT15" s="2">
        <f t="shared" si="18"/>
        <v>930</v>
      </c>
      <c r="AU15" s="21"/>
      <c r="AV15" s="21">
        <f t="shared" si="19"/>
        <v>0</v>
      </c>
      <c r="AW15" s="21">
        <f t="shared" si="20"/>
        <v>0</v>
      </c>
      <c r="AX15" s="6"/>
      <c r="AY15" s="6">
        <f t="shared" si="21"/>
        <v>0</v>
      </c>
      <c r="AZ15" s="6">
        <f t="shared" si="22"/>
        <v>0</v>
      </c>
      <c r="BA15" s="6"/>
      <c r="BB15" s="6">
        <f t="shared" si="23"/>
        <v>0</v>
      </c>
      <c r="BC15" s="6">
        <f t="shared" si="24"/>
        <v>0</v>
      </c>
      <c r="BD15" s="6"/>
      <c r="BE15" s="6">
        <f t="shared" si="25"/>
        <v>0</v>
      </c>
      <c r="BF15" s="6">
        <f t="shared" si="0"/>
        <v>0</v>
      </c>
      <c r="BG15" s="6"/>
      <c r="BH15" s="6">
        <f t="shared" si="26"/>
        <v>0</v>
      </c>
      <c r="BI15" s="6">
        <f t="shared" si="27"/>
        <v>0</v>
      </c>
      <c r="BJ15" s="6"/>
      <c r="BK15" s="6">
        <f t="shared" si="28"/>
        <v>0</v>
      </c>
      <c r="BL15" s="6">
        <f t="shared" si="29"/>
        <v>0</v>
      </c>
      <c r="BM15" s="1">
        <f t="shared" si="30"/>
        <v>0</v>
      </c>
      <c r="BN15" s="1">
        <f t="shared" si="31"/>
        <v>0</v>
      </c>
      <c r="BO15" s="2">
        <f t="shared" si="32"/>
        <v>930</v>
      </c>
      <c r="BP15" s="116"/>
    </row>
    <row r="16" spans="1:68" ht="14.25" customHeight="1">
      <c r="A16" s="27" t="s">
        <v>27</v>
      </c>
      <c r="B16" s="28" t="s">
        <v>28</v>
      </c>
      <c r="C16" s="27" t="s">
        <v>15</v>
      </c>
      <c r="D16" s="21">
        <v>1440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">
        <f t="shared" si="1"/>
        <v>0</v>
      </c>
      <c r="X16" s="1">
        <f t="shared" si="2"/>
        <v>0</v>
      </c>
      <c r="Y16" s="3">
        <f t="shared" si="3"/>
        <v>1440</v>
      </c>
      <c r="Z16" s="6"/>
      <c r="AA16" s="21">
        <f t="shared" si="4"/>
        <v>0</v>
      </c>
      <c r="AB16" s="21">
        <f t="shared" si="5"/>
        <v>0</v>
      </c>
      <c r="AC16" s="6"/>
      <c r="AD16" s="6">
        <f t="shared" si="6"/>
        <v>0</v>
      </c>
      <c r="AE16" s="6">
        <f t="shared" si="7"/>
        <v>0</v>
      </c>
      <c r="AF16" s="6"/>
      <c r="AG16" s="6">
        <f t="shared" si="8"/>
        <v>0</v>
      </c>
      <c r="AH16" s="6">
        <f t="shared" si="9"/>
        <v>0</v>
      </c>
      <c r="AI16" s="6"/>
      <c r="AJ16" s="6">
        <f t="shared" si="10"/>
        <v>0</v>
      </c>
      <c r="AK16" s="6">
        <f t="shared" si="11"/>
        <v>0</v>
      </c>
      <c r="AL16" s="6"/>
      <c r="AM16" s="6">
        <f t="shared" si="12"/>
        <v>0</v>
      </c>
      <c r="AN16" s="6">
        <f t="shared" si="13"/>
        <v>0</v>
      </c>
      <c r="AO16" s="6"/>
      <c r="AP16" s="6">
        <f t="shared" si="14"/>
        <v>0</v>
      </c>
      <c r="AQ16" s="6">
        <f t="shared" si="15"/>
        <v>0</v>
      </c>
      <c r="AR16" s="1">
        <f t="shared" si="16"/>
        <v>0</v>
      </c>
      <c r="AS16" s="1">
        <f t="shared" si="17"/>
        <v>0</v>
      </c>
      <c r="AT16" s="2">
        <f t="shared" si="18"/>
        <v>1440</v>
      </c>
      <c r="AU16" s="6"/>
      <c r="AV16" s="21">
        <f t="shared" si="19"/>
        <v>0</v>
      </c>
      <c r="AW16" s="21">
        <f t="shared" si="20"/>
        <v>0</v>
      </c>
      <c r="AX16" s="6"/>
      <c r="AY16" s="6">
        <f t="shared" si="21"/>
        <v>0</v>
      </c>
      <c r="AZ16" s="6">
        <f t="shared" si="22"/>
        <v>0</v>
      </c>
      <c r="BA16" s="6"/>
      <c r="BB16" s="6">
        <f t="shared" si="23"/>
        <v>0</v>
      </c>
      <c r="BC16" s="6">
        <f t="shared" si="24"/>
        <v>0</v>
      </c>
      <c r="BD16" s="6"/>
      <c r="BE16" s="6">
        <f t="shared" si="25"/>
        <v>0</v>
      </c>
      <c r="BF16" s="6">
        <f t="shared" si="0"/>
        <v>0</v>
      </c>
      <c r="BG16" s="6"/>
      <c r="BH16" s="6">
        <f t="shared" si="26"/>
        <v>0</v>
      </c>
      <c r="BI16" s="6">
        <f t="shared" si="27"/>
        <v>0</v>
      </c>
      <c r="BJ16" s="6"/>
      <c r="BK16" s="6">
        <f t="shared" si="28"/>
        <v>0</v>
      </c>
      <c r="BL16" s="6">
        <f t="shared" si="29"/>
        <v>0</v>
      </c>
      <c r="BM16" s="1">
        <f t="shared" si="30"/>
        <v>0</v>
      </c>
      <c r="BN16" s="1">
        <f t="shared" si="31"/>
        <v>0</v>
      </c>
      <c r="BO16" s="2">
        <f t="shared" si="32"/>
        <v>1440</v>
      </c>
      <c r="BP16" s="116"/>
    </row>
    <row r="17" spans="1:68" ht="14.25" customHeight="1">
      <c r="A17" s="27" t="s">
        <v>29</v>
      </c>
      <c r="B17" s="28" t="s">
        <v>30</v>
      </c>
      <c r="C17" s="27" t="s">
        <v>15</v>
      </c>
      <c r="D17" s="21">
        <v>970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">
        <f t="shared" si="1"/>
        <v>0</v>
      </c>
      <c r="X17" s="1">
        <f t="shared" si="2"/>
        <v>0</v>
      </c>
      <c r="Y17" s="3">
        <f t="shared" si="3"/>
        <v>970</v>
      </c>
      <c r="Z17" s="6"/>
      <c r="AA17" s="21">
        <f t="shared" si="4"/>
        <v>0</v>
      </c>
      <c r="AB17" s="21">
        <f t="shared" si="5"/>
        <v>0</v>
      </c>
      <c r="AC17" s="6"/>
      <c r="AD17" s="6">
        <f t="shared" si="6"/>
        <v>0</v>
      </c>
      <c r="AE17" s="6">
        <f t="shared" si="7"/>
        <v>0</v>
      </c>
      <c r="AF17" s="6"/>
      <c r="AG17" s="6">
        <f t="shared" si="8"/>
        <v>0</v>
      </c>
      <c r="AH17" s="6">
        <f t="shared" si="9"/>
        <v>0</v>
      </c>
      <c r="AI17" s="6"/>
      <c r="AJ17" s="6">
        <f t="shared" si="10"/>
        <v>0</v>
      </c>
      <c r="AK17" s="6">
        <f t="shared" si="11"/>
        <v>0</v>
      </c>
      <c r="AL17" s="6"/>
      <c r="AM17" s="6">
        <f t="shared" si="12"/>
        <v>0</v>
      </c>
      <c r="AN17" s="6">
        <f t="shared" si="13"/>
        <v>0</v>
      </c>
      <c r="AO17" s="6"/>
      <c r="AP17" s="6">
        <f t="shared" si="14"/>
        <v>0</v>
      </c>
      <c r="AQ17" s="6">
        <f t="shared" si="15"/>
        <v>0</v>
      </c>
      <c r="AR17" s="1">
        <f t="shared" si="16"/>
        <v>0</v>
      </c>
      <c r="AS17" s="1">
        <f t="shared" si="17"/>
        <v>0</v>
      </c>
      <c r="AT17" s="2">
        <f t="shared" si="18"/>
        <v>970</v>
      </c>
      <c r="AU17" s="6"/>
      <c r="AV17" s="21">
        <f t="shared" si="19"/>
        <v>0</v>
      </c>
      <c r="AW17" s="21">
        <f t="shared" si="20"/>
        <v>0</v>
      </c>
      <c r="AX17" s="6"/>
      <c r="AY17" s="6">
        <f t="shared" si="21"/>
        <v>0</v>
      </c>
      <c r="AZ17" s="6">
        <f t="shared" si="22"/>
        <v>0</v>
      </c>
      <c r="BA17" s="6"/>
      <c r="BB17" s="6">
        <f t="shared" si="23"/>
        <v>0</v>
      </c>
      <c r="BC17" s="6">
        <f t="shared" si="24"/>
        <v>0</v>
      </c>
      <c r="BD17" s="6"/>
      <c r="BE17" s="6">
        <f t="shared" si="25"/>
        <v>0</v>
      </c>
      <c r="BF17" s="6">
        <f t="shared" si="0"/>
        <v>0</v>
      </c>
      <c r="BG17" s="6"/>
      <c r="BH17" s="6">
        <f t="shared" si="26"/>
        <v>0</v>
      </c>
      <c r="BI17" s="6">
        <f t="shared" si="27"/>
        <v>0</v>
      </c>
      <c r="BJ17" s="6"/>
      <c r="BK17" s="6">
        <f t="shared" si="28"/>
        <v>0</v>
      </c>
      <c r="BL17" s="6">
        <f t="shared" si="29"/>
        <v>0</v>
      </c>
      <c r="BM17" s="1">
        <f t="shared" si="30"/>
        <v>0</v>
      </c>
      <c r="BN17" s="1">
        <f t="shared" si="31"/>
        <v>0</v>
      </c>
      <c r="BO17" s="2">
        <f t="shared" si="32"/>
        <v>970</v>
      </c>
      <c r="BP17" s="116"/>
    </row>
    <row r="18" spans="1:68" ht="14.25" customHeight="1">
      <c r="A18" s="27" t="s">
        <v>31</v>
      </c>
      <c r="B18" s="28" t="s">
        <v>32</v>
      </c>
      <c r="C18" s="27" t="s">
        <v>15</v>
      </c>
      <c r="D18" s="21">
        <v>375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">
        <f t="shared" si="1"/>
        <v>0</v>
      </c>
      <c r="X18" s="1">
        <f t="shared" si="2"/>
        <v>0</v>
      </c>
      <c r="Y18" s="3">
        <f t="shared" si="3"/>
        <v>375</v>
      </c>
      <c r="Z18" s="6"/>
      <c r="AA18" s="21">
        <f t="shared" si="4"/>
        <v>0</v>
      </c>
      <c r="AB18" s="21">
        <f t="shared" si="5"/>
        <v>0</v>
      </c>
      <c r="AC18" s="6"/>
      <c r="AD18" s="6">
        <f t="shared" si="6"/>
        <v>0</v>
      </c>
      <c r="AE18" s="6">
        <f t="shared" si="7"/>
        <v>0</v>
      </c>
      <c r="AF18" s="6"/>
      <c r="AG18" s="6">
        <f t="shared" si="8"/>
        <v>0</v>
      </c>
      <c r="AH18" s="6">
        <f t="shared" si="9"/>
        <v>0</v>
      </c>
      <c r="AI18" s="6"/>
      <c r="AJ18" s="6">
        <f t="shared" si="10"/>
        <v>0</v>
      </c>
      <c r="AK18" s="6">
        <f t="shared" si="11"/>
        <v>0</v>
      </c>
      <c r="AL18" s="6"/>
      <c r="AM18" s="6">
        <f t="shared" si="12"/>
        <v>0</v>
      </c>
      <c r="AN18" s="6">
        <f t="shared" si="13"/>
        <v>0</v>
      </c>
      <c r="AO18" s="6"/>
      <c r="AP18" s="6">
        <f t="shared" si="14"/>
        <v>0</v>
      </c>
      <c r="AQ18" s="6">
        <f t="shared" si="15"/>
        <v>0</v>
      </c>
      <c r="AR18" s="1">
        <f t="shared" si="16"/>
        <v>0</v>
      </c>
      <c r="AS18" s="1">
        <f t="shared" si="17"/>
        <v>0</v>
      </c>
      <c r="AT18" s="2">
        <f t="shared" si="18"/>
        <v>375</v>
      </c>
      <c r="AU18" s="6"/>
      <c r="AV18" s="21">
        <f t="shared" si="19"/>
        <v>0</v>
      </c>
      <c r="AW18" s="21">
        <f t="shared" si="20"/>
        <v>0</v>
      </c>
      <c r="AX18" s="6"/>
      <c r="AY18" s="6">
        <f t="shared" si="21"/>
        <v>0</v>
      </c>
      <c r="AZ18" s="6">
        <f t="shared" si="22"/>
        <v>0</v>
      </c>
      <c r="BA18" s="6"/>
      <c r="BB18" s="6">
        <f t="shared" si="23"/>
        <v>0</v>
      </c>
      <c r="BC18" s="6">
        <f t="shared" si="24"/>
        <v>0</v>
      </c>
      <c r="BD18" s="6"/>
      <c r="BE18" s="6">
        <f t="shared" si="25"/>
        <v>0</v>
      </c>
      <c r="BF18" s="6">
        <f t="shared" si="0"/>
        <v>0</v>
      </c>
      <c r="BG18" s="6"/>
      <c r="BH18" s="6">
        <f t="shared" si="26"/>
        <v>0</v>
      </c>
      <c r="BI18" s="6">
        <f t="shared" si="27"/>
        <v>0</v>
      </c>
      <c r="BJ18" s="6"/>
      <c r="BK18" s="6">
        <f t="shared" si="28"/>
        <v>0</v>
      </c>
      <c r="BL18" s="6">
        <f t="shared" si="29"/>
        <v>0</v>
      </c>
      <c r="BM18" s="1">
        <f t="shared" si="30"/>
        <v>0</v>
      </c>
      <c r="BN18" s="1">
        <f t="shared" si="31"/>
        <v>0</v>
      </c>
      <c r="BO18" s="2">
        <f t="shared" si="32"/>
        <v>375</v>
      </c>
      <c r="BP18" s="116"/>
    </row>
    <row r="19" spans="1:68" ht="14.25" customHeight="1">
      <c r="A19" s="27" t="s">
        <v>33</v>
      </c>
      <c r="B19" s="28" t="s">
        <v>17</v>
      </c>
      <c r="C19" s="27" t="s">
        <v>15</v>
      </c>
      <c r="D19" s="21">
        <v>815.4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>
        <f t="shared" si="1"/>
        <v>0</v>
      </c>
      <c r="X19" s="1">
        <f t="shared" si="2"/>
        <v>0</v>
      </c>
      <c r="Y19" s="35">
        <f t="shared" si="3"/>
        <v>815.4</v>
      </c>
      <c r="Z19" s="6"/>
      <c r="AA19" s="21">
        <f t="shared" si="4"/>
        <v>0</v>
      </c>
      <c r="AB19" s="21">
        <f t="shared" si="5"/>
        <v>0</v>
      </c>
      <c r="AC19" s="6"/>
      <c r="AD19" s="6">
        <f t="shared" si="6"/>
        <v>0</v>
      </c>
      <c r="AE19" s="6">
        <f t="shared" si="7"/>
        <v>0</v>
      </c>
      <c r="AF19" s="6"/>
      <c r="AG19" s="6">
        <f t="shared" si="8"/>
        <v>0</v>
      </c>
      <c r="AH19" s="6">
        <f t="shared" si="9"/>
        <v>0</v>
      </c>
      <c r="AI19" s="6"/>
      <c r="AJ19" s="6">
        <f t="shared" si="10"/>
        <v>0</v>
      </c>
      <c r="AK19" s="6">
        <f t="shared" si="11"/>
        <v>0</v>
      </c>
      <c r="AL19" s="6"/>
      <c r="AM19" s="6">
        <f t="shared" si="12"/>
        <v>0</v>
      </c>
      <c r="AN19" s="6">
        <f t="shared" si="13"/>
        <v>0</v>
      </c>
      <c r="AO19" s="6"/>
      <c r="AP19" s="6">
        <f t="shared" si="14"/>
        <v>0</v>
      </c>
      <c r="AQ19" s="6">
        <f t="shared" si="15"/>
        <v>0</v>
      </c>
      <c r="AR19" s="1">
        <f t="shared" si="16"/>
        <v>0</v>
      </c>
      <c r="AS19" s="1">
        <f t="shared" si="17"/>
        <v>0</v>
      </c>
      <c r="AT19" s="2">
        <f t="shared" si="18"/>
        <v>815.4</v>
      </c>
      <c r="AU19" s="6"/>
      <c r="AV19" s="21">
        <f t="shared" si="19"/>
        <v>0</v>
      </c>
      <c r="AW19" s="21">
        <f t="shared" si="20"/>
        <v>0</v>
      </c>
      <c r="AX19" s="6"/>
      <c r="AY19" s="6">
        <f t="shared" si="21"/>
        <v>0</v>
      </c>
      <c r="AZ19" s="6">
        <f t="shared" si="22"/>
        <v>0</v>
      </c>
      <c r="BA19" s="6"/>
      <c r="BB19" s="6">
        <f t="shared" si="23"/>
        <v>0</v>
      </c>
      <c r="BC19" s="6">
        <f t="shared" si="24"/>
        <v>0</v>
      </c>
      <c r="BD19" s="6"/>
      <c r="BE19" s="6">
        <f t="shared" si="25"/>
        <v>0</v>
      </c>
      <c r="BF19" s="6">
        <f t="shared" si="0"/>
        <v>0</v>
      </c>
      <c r="BG19" s="6"/>
      <c r="BH19" s="6">
        <f t="shared" si="26"/>
        <v>0</v>
      </c>
      <c r="BI19" s="6">
        <f t="shared" si="27"/>
        <v>0</v>
      </c>
      <c r="BJ19" s="6"/>
      <c r="BK19" s="6">
        <f t="shared" si="28"/>
        <v>0</v>
      </c>
      <c r="BL19" s="6">
        <f t="shared" si="29"/>
        <v>0</v>
      </c>
      <c r="BM19" s="1">
        <f t="shared" si="30"/>
        <v>0</v>
      </c>
      <c r="BN19" s="1">
        <f t="shared" si="31"/>
        <v>0</v>
      </c>
      <c r="BO19" s="2">
        <f t="shared" si="32"/>
        <v>815.4</v>
      </c>
      <c r="BP19" s="116"/>
    </row>
    <row r="20" spans="1:68" s="34" customFormat="1" ht="17.25" customHeight="1">
      <c r="A20" s="30">
        <v>1.4</v>
      </c>
      <c r="B20" s="31" t="s">
        <v>34</v>
      </c>
      <c r="C20" s="30" t="s">
        <v>15</v>
      </c>
      <c r="D20" s="32">
        <f>SUM(D21:D31)</f>
        <v>2688.5800000000004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1">
        <f t="shared" si="1"/>
        <v>0</v>
      </c>
      <c r="X20" s="1">
        <f t="shared" si="2"/>
        <v>0</v>
      </c>
      <c r="Y20" s="36">
        <f t="shared" si="3"/>
        <v>2688.5800000000004</v>
      </c>
      <c r="Z20" s="33"/>
      <c r="AA20" s="21">
        <f t="shared" si="4"/>
        <v>0</v>
      </c>
      <c r="AB20" s="21">
        <f t="shared" si="5"/>
        <v>0</v>
      </c>
      <c r="AC20" s="33"/>
      <c r="AD20" s="6">
        <f t="shared" si="6"/>
        <v>0</v>
      </c>
      <c r="AE20" s="6">
        <f t="shared" si="7"/>
        <v>0</v>
      </c>
      <c r="AF20" s="33"/>
      <c r="AG20" s="6">
        <f t="shared" si="8"/>
        <v>0</v>
      </c>
      <c r="AH20" s="6">
        <f t="shared" si="9"/>
        <v>0</v>
      </c>
      <c r="AI20" s="33"/>
      <c r="AJ20" s="6">
        <f t="shared" si="10"/>
        <v>0</v>
      </c>
      <c r="AK20" s="6">
        <f t="shared" si="11"/>
        <v>0</v>
      </c>
      <c r="AL20" s="33"/>
      <c r="AM20" s="6">
        <f t="shared" si="12"/>
        <v>0</v>
      </c>
      <c r="AN20" s="6">
        <f t="shared" si="13"/>
        <v>0</v>
      </c>
      <c r="AO20" s="33"/>
      <c r="AP20" s="6">
        <f t="shared" si="14"/>
        <v>0</v>
      </c>
      <c r="AQ20" s="6">
        <f t="shared" si="15"/>
        <v>0</v>
      </c>
      <c r="AR20" s="1">
        <f t="shared" si="16"/>
        <v>0</v>
      </c>
      <c r="AS20" s="1">
        <f t="shared" si="17"/>
        <v>0</v>
      </c>
      <c r="AT20" s="2">
        <f t="shared" si="18"/>
        <v>2688.5800000000004</v>
      </c>
      <c r="AU20" s="33"/>
      <c r="AV20" s="21">
        <f t="shared" si="19"/>
        <v>0</v>
      </c>
      <c r="AW20" s="21">
        <f t="shared" si="20"/>
        <v>0</v>
      </c>
      <c r="AX20" s="33"/>
      <c r="AY20" s="6">
        <f t="shared" si="21"/>
        <v>0</v>
      </c>
      <c r="AZ20" s="6">
        <f t="shared" si="22"/>
        <v>0</v>
      </c>
      <c r="BA20" s="33"/>
      <c r="BB20" s="6">
        <f t="shared" si="23"/>
        <v>0</v>
      </c>
      <c r="BC20" s="6">
        <f t="shared" si="24"/>
        <v>0</v>
      </c>
      <c r="BD20" s="33"/>
      <c r="BE20" s="6">
        <f t="shared" si="25"/>
        <v>0</v>
      </c>
      <c r="BF20" s="6">
        <f t="shared" si="0"/>
        <v>0</v>
      </c>
      <c r="BG20" s="33"/>
      <c r="BH20" s="6">
        <f t="shared" si="26"/>
        <v>0</v>
      </c>
      <c r="BI20" s="6">
        <f t="shared" si="27"/>
        <v>0</v>
      </c>
      <c r="BJ20" s="33"/>
      <c r="BK20" s="6">
        <f t="shared" si="28"/>
        <v>0</v>
      </c>
      <c r="BL20" s="6">
        <f t="shared" si="29"/>
        <v>0</v>
      </c>
      <c r="BM20" s="1">
        <f t="shared" si="30"/>
        <v>0</v>
      </c>
      <c r="BN20" s="1">
        <f t="shared" si="31"/>
        <v>0</v>
      </c>
      <c r="BO20" s="2">
        <f t="shared" si="32"/>
        <v>2688.5800000000004</v>
      </c>
      <c r="BP20" s="116"/>
    </row>
    <row r="21" spans="1:68" ht="17.25" customHeight="1">
      <c r="A21" s="27" t="s">
        <v>19</v>
      </c>
      <c r="B21" s="28" t="s">
        <v>35</v>
      </c>
      <c r="C21" s="27" t="s">
        <v>15</v>
      </c>
      <c r="D21" s="28">
        <v>546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1">
        <f t="shared" si="1"/>
        <v>0</v>
      </c>
      <c r="X21" s="1">
        <f t="shared" si="2"/>
        <v>0</v>
      </c>
      <c r="Y21" s="3">
        <f t="shared" si="3"/>
        <v>546</v>
      </c>
      <c r="Z21" s="37"/>
      <c r="AA21" s="21">
        <f t="shared" si="4"/>
        <v>0</v>
      </c>
      <c r="AB21" s="21">
        <f t="shared" si="5"/>
        <v>0</v>
      </c>
      <c r="AC21" s="37"/>
      <c r="AD21" s="6">
        <f t="shared" si="6"/>
        <v>0</v>
      </c>
      <c r="AE21" s="6">
        <f t="shared" si="7"/>
        <v>0</v>
      </c>
      <c r="AF21" s="37"/>
      <c r="AG21" s="6">
        <f t="shared" si="8"/>
        <v>0</v>
      </c>
      <c r="AH21" s="6">
        <f t="shared" si="9"/>
        <v>0</v>
      </c>
      <c r="AI21" s="37"/>
      <c r="AJ21" s="6">
        <f t="shared" si="10"/>
        <v>0</v>
      </c>
      <c r="AK21" s="6">
        <f t="shared" si="11"/>
        <v>0</v>
      </c>
      <c r="AL21" s="37"/>
      <c r="AM21" s="6">
        <f t="shared" si="12"/>
        <v>0</v>
      </c>
      <c r="AN21" s="6">
        <f t="shared" si="13"/>
        <v>0</v>
      </c>
      <c r="AO21" s="37"/>
      <c r="AP21" s="6">
        <f t="shared" si="14"/>
        <v>0</v>
      </c>
      <c r="AQ21" s="6">
        <f t="shared" si="15"/>
        <v>0</v>
      </c>
      <c r="AR21" s="1">
        <f t="shared" si="16"/>
        <v>0</v>
      </c>
      <c r="AS21" s="1">
        <f t="shared" si="17"/>
        <v>0</v>
      </c>
      <c r="AT21" s="2">
        <f t="shared" si="18"/>
        <v>546</v>
      </c>
      <c r="AU21" s="37"/>
      <c r="AV21" s="21">
        <f t="shared" si="19"/>
        <v>0</v>
      </c>
      <c r="AW21" s="21">
        <f t="shared" si="20"/>
        <v>0</v>
      </c>
      <c r="AX21" s="37"/>
      <c r="AY21" s="6">
        <f t="shared" si="21"/>
        <v>0</v>
      </c>
      <c r="AZ21" s="6">
        <f t="shared" si="22"/>
        <v>0</v>
      </c>
      <c r="BA21" s="37"/>
      <c r="BB21" s="6">
        <f t="shared" si="23"/>
        <v>0</v>
      </c>
      <c r="BC21" s="6">
        <f t="shared" si="24"/>
        <v>0</v>
      </c>
      <c r="BD21" s="37"/>
      <c r="BE21" s="6">
        <f t="shared" si="25"/>
        <v>0</v>
      </c>
      <c r="BF21" s="6">
        <f t="shared" si="0"/>
        <v>0</v>
      </c>
      <c r="BG21" s="37"/>
      <c r="BH21" s="6">
        <f t="shared" si="26"/>
        <v>0</v>
      </c>
      <c r="BI21" s="6">
        <f t="shared" si="27"/>
        <v>0</v>
      </c>
      <c r="BJ21" s="37"/>
      <c r="BK21" s="6">
        <f t="shared" si="28"/>
        <v>0</v>
      </c>
      <c r="BL21" s="6">
        <f t="shared" si="29"/>
        <v>0</v>
      </c>
      <c r="BM21" s="1">
        <f t="shared" si="30"/>
        <v>0</v>
      </c>
      <c r="BN21" s="1">
        <f t="shared" si="31"/>
        <v>0</v>
      </c>
      <c r="BO21" s="2">
        <f t="shared" si="32"/>
        <v>546</v>
      </c>
      <c r="BP21" s="116"/>
    </row>
    <row r="22" spans="1:68" ht="17.25" customHeight="1">
      <c r="A22" s="27" t="s">
        <v>21</v>
      </c>
      <c r="B22" s="28" t="s">
        <v>22</v>
      </c>
      <c r="C22" s="27" t="s">
        <v>15</v>
      </c>
      <c r="D22" s="28">
        <v>450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1">
        <f t="shared" si="1"/>
        <v>0</v>
      </c>
      <c r="X22" s="1">
        <f t="shared" si="2"/>
        <v>0</v>
      </c>
      <c r="Y22" s="3">
        <f t="shared" si="3"/>
        <v>450</v>
      </c>
      <c r="Z22" s="37"/>
      <c r="AA22" s="21">
        <f t="shared" si="4"/>
        <v>0</v>
      </c>
      <c r="AB22" s="21">
        <f t="shared" si="5"/>
        <v>0</v>
      </c>
      <c r="AC22" s="37"/>
      <c r="AD22" s="6">
        <f t="shared" si="6"/>
        <v>0</v>
      </c>
      <c r="AE22" s="6">
        <f t="shared" si="7"/>
        <v>0</v>
      </c>
      <c r="AF22" s="37"/>
      <c r="AG22" s="6">
        <f t="shared" si="8"/>
        <v>0</v>
      </c>
      <c r="AH22" s="6">
        <f t="shared" si="9"/>
        <v>0</v>
      </c>
      <c r="AI22" s="37"/>
      <c r="AJ22" s="6">
        <f t="shared" si="10"/>
        <v>0</v>
      </c>
      <c r="AK22" s="6">
        <f t="shared" si="11"/>
        <v>0</v>
      </c>
      <c r="AL22" s="37"/>
      <c r="AM22" s="6">
        <f t="shared" si="12"/>
        <v>0</v>
      </c>
      <c r="AN22" s="6">
        <f t="shared" si="13"/>
        <v>0</v>
      </c>
      <c r="AO22" s="37"/>
      <c r="AP22" s="6">
        <f t="shared" si="14"/>
        <v>0</v>
      </c>
      <c r="AQ22" s="6">
        <f t="shared" si="15"/>
        <v>0</v>
      </c>
      <c r="AR22" s="1">
        <f t="shared" si="16"/>
        <v>0</v>
      </c>
      <c r="AS22" s="1">
        <f t="shared" si="17"/>
        <v>0</v>
      </c>
      <c r="AT22" s="2">
        <f t="shared" si="18"/>
        <v>450</v>
      </c>
      <c r="AU22" s="37"/>
      <c r="AV22" s="21">
        <f t="shared" si="19"/>
        <v>0</v>
      </c>
      <c r="AW22" s="21">
        <f t="shared" si="20"/>
        <v>0</v>
      </c>
      <c r="AX22" s="37"/>
      <c r="AY22" s="6">
        <f t="shared" si="21"/>
        <v>0</v>
      </c>
      <c r="AZ22" s="6">
        <f t="shared" si="22"/>
        <v>0</v>
      </c>
      <c r="BA22" s="37"/>
      <c r="BB22" s="6">
        <f t="shared" si="23"/>
        <v>0</v>
      </c>
      <c r="BC22" s="6">
        <f t="shared" si="24"/>
        <v>0</v>
      </c>
      <c r="BD22" s="37"/>
      <c r="BE22" s="6">
        <f t="shared" si="25"/>
        <v>0</v>
      </c>
      <c r="BF22" s="6">
        <f t="shared" si="0"/>
        <v>0</v>
      </c>
      <c r="BG22" s="37"/>
      <c r="BH22" s="6">
        <f t="shared" si="26"/>
        <v>0</v>
      </c>
      <c r="BI22" s="6">
        <f t="shared" si="27"/>
        <v>0</v>
      </c>
      <c r="BJ22" s="37"/>
      <c r="BK22" s="6">
        <f t="shared" si="28"/>
        <v>0</v>
      </c>
      <c r="BL22" s="6">
        <f t="shared" si="29"/>
        <v>0</v>
      </c>
      <c r="BM22" s="1">
        <f t="shared" si="30"/>
        <v>0</v>
      </c>
      <c r="BN22" s="1">
        <f t="shared" si="31"/>
        <v>0</v>
      </c>
      <c r="BO22" s="2">
        <f t="shared" si="32"/>
        <v>450</v>
      </c>
      <c r="BP22" s="116"/>
    </row>
    <row r="23" spans="1:68" ht="17.25" customHeight="1">
      <c r="A23" s="27" t="s">
        <v>23</v>
      </c>
      <c r="B23" s="28" t="s">
        <v>24</v>
      </c>
      <c r="C23" s="27" t="s">
        <v>15</v>
      </c>
      <c r="D23" s="28">
        <v>200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1">
        <f t="shared" si="1"/>
        <v>0</v>
      </c>
      <c r="X23" s="1">
        <f t="shared" si="2"/>
        <v>0</v>
      </c>
      <c r="Y23" s="3">
        <f t="shared" si="3"/>
        <v>200</v>
      </c>
      <c r="Z23" s="37"/>
      <c r="AA23" s="21">
        <f t="shared" si="4"/>
        <v>0</v>
      </c>
      <c r="AB23" s="21">
        <f t="shared" si="5"/>
        <v>0</v>
      </c>
      <c r="AC23" s="37"/>
      <c r="AD23" s="6">
        <f t="shared" si="6"/>
        <v>0</v>
      </c>
      <c r="AE23" s="6">
        <f t="shared" si="7"/>
        <v>0</v>
      </c>
      <c r="AF23" s="37"/>
      <c r="AG23" s="6">
        <f t="shared" si="8"/>
        <v>0</v>
      </c>
      <c r="AH23" s="6">
        <f t="shared" si="9"/>
        <v>0</v>
      </c>
      <c r="AI23" s="37"/>
      <c r="AJ23" s="6">
        <f t="shared" si="10"/>
        <v>0</v>
      </c>
      <c r="AK23" s="6">
        <f t="shared" si="11"/>
        <v>0</v>
      </c>
      <c r="AL23" s="37"/>
      <c r="AM23" s="6">
        <f t="shared" si="12"/>
        <v>0</v>
      </c>
      <c r="AN23" s="6">
        <f t="shared" si="13"/>
        <v>0</v>
      </c>
      <c r="AO23" s="37"/>
      <c r="AP23" s="6">
        <f t="shared" si="14"/>
        <v>0</v>
      </c>
      <c r="AQ23" s="6">
        <f t="shared" si="15"/>
        <v>0</v>
      </c>
      <c r="AR23" s="1">
        <f t="shared" si="16"/>
        <v>0</v>
      </c>
      <c r="AS23" s="1">
        <f t="shared" si="17"/>
        <v>0</v>
      </c>
      <c r="AT23" s="2">
        <f t="shared" si="18"/>
        <v>200</v>
      </c>
      <c r="AU23" s="37"/>
      <c r="AV23" s="21">
        <f t="shared" si="19"/>
        <v>0</v>
      </c>
      <c r="AW23" s="21">
        <f t="shared" si="20"/>
        <v>0</v>
      </c>
      <c r="AX23" s="37"/>
      <c r="AY23" s="6">
        <f t="shared" si="21"/>
        <v>0</v>
      </c>
      <c r="AZ23" s="6">
        <f t="shared" si="22"/>
        <v>0</v>
      </c>
      <c r="BA23" s="37"/>
      <c r="BB23" s="6">
        <f t="shared" si="23"/>
        <v>0</v>
      </c>
      <c r="BC23" s="6">
        <f t="shared" si="24"/>
        <v>0</v>
      </c>
      <c r="BD23" s="37"/>
      <c r="BE23" s="6">
        <f t="shared" si="25"/>
        <v>0</v>
      </c>
      <c r="BF23" s="6">
        <f t="shared" si="0"/>
        <v>0</v>
      </c>
      <c r="BG23" s="37"/>
      <c r="BH23" s="6">
        <f t="shared" si="26"/>
        <v>0</v>
      </c>
      <c r="BI23" s="6">
        <f t="shared" si="27"/>
        <v>0</v>
      </c>
      <c r="BJ23" s="37"/>
      <c r="BK23" s="6">
        <f t="shared" si="28"/>
        <v>0</v>
      </c>
      <c r="BL23" s="6">
        <f t="shared" si="29"/>
        <v>0</v>
      </c>
      <c r="BM23" s="1">
        <f t="shared" si="30"/>
        <v>0</v>
      </c>
      <c r="BN23" s="1">
        <f t="shared" si="31"/>
        <v>0</v>
      </c>
      <c r="BO23" s="2">
        <f t="shared" si="32"/>
        <v>200</v>
      </c>
      <c r="BP23" s="116"/>
    </row>
    <row r="24" spans="1:68" ht="17.25" customHeight="1">
      <c r="A24" s="27" t="s">
        <v>25</v>
      </c>
      <c r="B24" s="28" t="s">
        <v>26</v>
      </c>
      <c r="C24" s="27" t="s">
        <v>15</v>
      </c>
      <c r="D24" s="28">
        <f>141+241</f>
        <v>382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1">
        <f t="shared" si="1"/>
        <v>0</v>
      </c>
      <c r="X24" s="1">
        <f t="shared" si="2"/>
        <v>0</v>
      </c>
      <c r="Y24" s="3">
        <f t="shared" si="3"/>
        <v>382</v>
      </c>
      <c r="Z24" s="37"/>
      <c r="AA24" s="21">
        <f t="shared" si="4"/>
        <v>0</v>
      </c>
      <c r="AB24" s="21">
        <f t="shared" si="5"/>
        <v>0</v>
      </c>
      <c r="AC24" s="37"/>
      <c r="AD24" s="6">
        <f t="shared" si="6"/>
        <v>0</v>
      </c>
      <c r="AE24" s="6">
        <f t="shared" si="7"/>
        <v>0</v>
      </c>
      <c r="AF24" s="37"/>
      <c r="AG24" s="6">
        <f t="shared" si="8"/>
        <v>0</v>
      </c>
      <c r="AH24" s="6">
        <f t="shared" si="9"/>
        <v>0</v>
      </c>
      <c r="AI24" s="37"/>
      <c r="AJ24" s="6">
        <f t="shared" si="10"/>
        <v>0</v>
      </c>
      <c r="AK24" s="6">
        <f t="shared" si="11"/>
        <v>0</v>
      </c>
      <c r="AL24" s="37"/>
      <c r="AM24" s="6">
        <f t="shared" si="12"/>
        <v>0</v>
      </c>
      <c r="AN24" s="6">
        <f t="shared" si="13"/>
        <v>0</v>
      </c>
      <c r="AO24" s="37"/>
      <c r="AP24" s="6">
        <f t="shared" si="14"/>
        <v>0</v>
      </c>
      <c r="AQ24" s="6">
        <f t="shared" si="15"/>
        <v>0</v>
      </c>
      <c r="AR24" s="1">
        <f t="shared" si="16"/>
        <v>0</v>
      </c>
      <c r="AS24" s="1">
        <f t="shared" si="17"/>
        <v>0</v>
      </c>
      <c r="AT24" s="2">
        <f t="shared" si="18"/>
        <v>382</v>
      </c>
      <c r="AU24" s="37"/>
      <c r="AV24" s="21">
        <f t="shared" si="19"/>
        <v>0</v>
      </c>
      <c r="AW24" s="21">
        <f t="shared" si="20"/>
        <v>0</v>
      </c>
      <c r="AX24" s="37"/>
      <c r="AY24" s="6">
        <f t="shared" si="21"/>
        <v>0</v>
      </c>
      <c r="AZ24" s="6">
        <f t="shared" si="22"/>
        <v>0</v>
      </c>
      <c r="BA24" s="37"/>
      <c r="BB24" s="6">
        <f t="shared" si="23"/>
        <v>0</v>
      </c>
      <c r="BC24" s="6">
        <f t="shared" si="24"/>
        <v>0</v>
      </c>
      <c r="BD24" s="37"/>
      <c r="BE24" s="6">
        <f t="shared" si="25"/>
        <v>0</v>
      </c>
      <c r="BF24" s="6">
        <f t="shared" si="0"/>
        <v>0</v>
      </c>
      <c r="BG24" s="37"/>
      <c r="BH24" s="6">
        <f t="shared" si="26"/>
        <v>0</v>
      </c>
      <c r="BI24" s="6">
        <f t="shared" si="27"/>
        <v>0</v>
      </c>
      <c r="BJ24" s="37"/>
      <c r="BK24" s="6">
        <f t="shared" si="28"/>
        <v>0</v>
      </c>
      <c r="BL24" s="6">
        <f t="shared" si="29"/>
        <v>0</v>
      </c>
      <c r="BM24" s="1">
        <f t="shared" si="30"/>
        <v>0</v>
      </c>
      <c r="BN24" s="1">
        <f t="shared" si="31"/>
        <v>0</v>
      </c>
      <c r="BO24" s="2">
        <f t="shared" si="32"/>
        <v>382</v>
      </c>
      <c r="BP24" s="116"/>
    </row>
    <row r="25" spans="1:68" ht="17.25" customHeight="1">
      <c r="A25" s="27" t="s">
        <v>27</v>
      </c>
      <c r="B25" s="28" t="s">
        <v>32</v>
      </c>
      <c r="C25" s="27" t="s">
        <v>15</v>
      </c>
      <c r="D25" s="28">
        <v>270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1">
        <f t="shared" si="1"/>
        <v>0</v>
      </c>
      <c r="X25" s="1">
        <f t="shared" si="2"/>
        <v>0</v>
      </c>
      <c r="Y25" s="3">
        <f t="shared" si="3"/>
        <v>270</v>
      </c>
      <c r="Z25" s="37"/>
      <c r="AA25" s="21">
        <f t="shared" si="4"/>
        <v>0</v>
      </c>
      <c r="AB25" s="21">
        <f t="shared" si="5"/>
        <v>0</v>
      </c>
      <c r="AC25" s="37"/>
      <c r="AD25" s="6">
        <f t="shared" si="6"/>
        <v>0</v>
      </c>
      <c r="AE25" s="6">
        <f t="shared" si="7"/>
        <v>0</v>
      </c>
      <c r="AF25" s="37"/>
      <c r="AG25" s="6">
        <f t="shared" si="8"/>
        <v>0</v>
      </c>
      <c r="AH25" s="6">
        <f t="shared" si="9"/>
        <v>0</v>
      </c>
      <c r="AI25" s="37"/>
      <c r="AJ25" s="6">
        <f t="shared" si="10"/>
        <v>0</v>
      </c>
      <c r="AK25" s="6">
        <f t="shared" si="11"/>
        <v>0</v>
      </c>
      <c r="AL25" s="37"/>
      <c r="AM25" s="6">
        <f t="shared" si="12"/>
        <v>0</v>
      </c>
      <c r="AN25" s="6">
        <f t="shared" si="13"/>
        <v>0</v>
      </c>
      <c r="AO25" s="37"/>
      <c r="AP25" s="6">
        <f t="shared" si="14"/>
        <v>0</v>
      </c>
      <c r="AQ25" s="6">
        <f t="shared" si="15"/>
        <v>0</v>
      </c>
      <c r="AR25" s="1">
        <f t="shared" si="16"/>
        <v>0</v>
      </c>
      <c r="AS25" s="1">
        <f t="shared" si="17"/>
        <v>0</v>
      </c>
      <c r="AT25" s="2">
        <f t="shared" si="18"/>
        <v>270</v>
      </c>
      <c r="AU25" s="37"/>
      <c r="AV25" s="21">
        <f t="shared" si="19"/>
        <v>0</v>
      </c>
      <c r="AW25" s="21">
        <f t="shared" si="20"/>
        <v>0</v>
      </c>
      <c r="AX25" s="37"/>
      <c r="AY25" s="6">
        <f t="shared" si="21"/>
        <v>0</v>
      </c>
      <c r="AZ25" s="6">
        <f t="shared" si="22"/>
        <v>0</v>
      </c>
      <c r="BA25" s="37"/>
      <c r="BB25" s="6">
        <f t="shared" si="23"/>
        <v>0</v>
      </c>
      <c r="BC25" s="6">
        <f t="shared" si="24"/>
        <v>0</v>
      </c>
      <c r="BD25" s="37"/>
      <c r="BE25" s="6">
        <f t="shared" si="25"/>
        <v>0</v>
      </c>
      <c r="BF25" s="6">
        <f t="shared" si="0"/>
        <v>0</v>
      </c>
      <c r="BG25" s="37"/>
      <c r="BH25" s="6">
        <f t="shared" si="26"/>
        <v>0</v>
      </c>
      <c r="BI25" s="6">
        <f t="shared" si="27"/>
        <v>0</v>
      </c>
      <c r="BJ25" s="37"/>
      <c r="BK25" s="6">
        <f t="shared" si="28"/>
        <v>0</v>
      </c>
      <c r="BL25" s="6">
        <f t="shared" si="29"/>
        <v>0</v>
      </c>
      <c r="BM25" s="1">
        <f t="shared" si="30"/>
        <v>0</v>
      </c>
      <c r="BN25" s="1">
        <f t="shared" si="31"/>
        <v>0</v>
      </c>
      <c r="BO25" s="2">
        <f t="shared" si="32"/>
        <v>270</v>
      </c>
      <c r="BP25" s="116"/>
    </row>
    <row r="26" spans="1:68" ht="17.25" customHeight="1">
      <c r="A26" s="27" t="s">
        <v>29</v>
      </c>
      <c r="B26" s="28" t="s">
        <v>36</v>
      </c>
      <c r="C26" s="27" t="s">
        <v>15</v>
      </c>
      <c r="D26" s="28">
        <v>340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">
        <f t="shared" si="1"/>
        <v>0</v>
      </c>
      <c r="X26" s="1">
        <f t="shared" si="2"/>
        <v>0</v>
      </c>
      <c r="Y26" s="3">
        <f t="shared" si="3"/>
        <v>340</v>
      </c>
      <c r="Z26" s="37"/>
      <c r="AA26" s="21">
        <f t="shared" si="4"/>
        <v>0</v>
      </c>
      <c r="AB26" s="21">
        <f t="shared" si="5"/>
        <v>0</v>
      </c>
      <c r="AC26" s="37"/>
      <c r="AD26" s="6">
        <f t="shared" si="6"/>
        <v>0</v>
      </c>
      <c r="AE26" s="6">
        <f t="shared" si="7"/>
        <v>0</v>
      </c>
      <c r="AF26" s="37"/>
      <c r="AG26" s="6">
        <f t="shared" si="8"/>
        <v>0</v>
      </c>
      <c r="AH26" s="6">
        <f t="shared" si="9"/>
        <v>0</v>
      </c>
      <c r="AI26" s="37"/>
      <c r="AJ26" s="6">
        <f t="shared" si="10"/>
        <v>0</v>
      </c>
      <c r="AK26" s="6">
        <f t="shared" si="11"/>
        <v>0</v>
      </c>
      <c r="AL26" s="37"/>
      <c r="AM26" s="6">
        <f t="shared" si="12"/>
        <v>0</v>
      </c>
      <c r="AN26" s="6">
        <f t="shared" si="13"/>
        <v>0</v>
      </c>
      <c r="AO26" s="37"/>
      <c r="AP26" s="6">
        <f t="shared" si="14"/>
        <v>0</v>
      </c>
      <c r="AQ26" s="6">
        <f t="shared" si="15"/>
        <v>0</v>
      </c>
      <c r="AR26" s="1">
        <f t="shared" si="16"/>
        <v>0</v>
      </c>
      <c r="AS26" s="1">
        <f t="shared" si="17"/>
        <v>0</v>
      </c>
      <c r="AT26" s="2">
        <f t="shared" si="18"/>
        <v>340</v>
      </c>
      <c r="AU26" s="37"/>
      <c r="AV26" s="21">
        <f t="shared" si="19"/>
        <v>0</v>
      </c>
      <c r="AW26" s="21">
        <f t="shared" si="20"/>
        <v>0</v>
      </c>
      <c r="AX26" s="37"/>
      <c r="AY26" s="6">
        <f t="shared" si="21"/>
        <v>0</v>
      </c>
      <c r="AZ26" s="6">
        <f t="shared" si="22"/>
        <v>0</v>
      </c>
      <c r="BA26" s="37"/>
      <c r="BB26" s="6">
        <f t="shared" si="23"/>
        <v>0</v>
      </c>
      <c r="BC26" s="6">
        <f t="shared" si="24"/>
        <v>0</v>
      </c>
      <c r="BD26" s="37"/>
      <c r="BE26" s="6">
        <f t="shared" si="25"/>
        <v>0</v>
      </c>
      <c r="BF26" s="6">
        <f t="shared" si="0"/>
        <v>0</v>
      </c>
      <c r="BG26" s="37"/>
      <c r="BH26" s="6">
        <f t="shared" si="26"/>
        <v>0</v>
      </c>
      <c r="BI26" s="6">
        <f t="shared" si="27"/>
        <v>0</v>
      </c>
      <c r="BJ26" s="37"/>
      <c r="BK26" s="6">
        <f t="shared" si="28"/>
        <v>0</v>
      </c>
      <c r="BL26" s="6">
        <f t="shared" si="29"/>
        <v>0</v>
      </c>
      <c r="BM26" s="1">
        <f t="shared" si="30"/>
        <v>0</v>
      </c>
      <c r="BN26" s="1">
        <f t="shared" si="31"/>
        <v>0</v>
      </c>
      <c r="BO26" s="2">
        <f t="shared" si="32"/>
        <v>340</v>
      </c>
      <c r="BP26" s="116"/>
    </row>
    <row r="27" spans="1:68" ht="17.25" customHeight="1">
      <c r="A27" s="27" t="s">
        <v>31</v>
      </c>
      <c r="B27" s="28" t="s">
        <v>37</v>
      </c>
      <c r="C27" s="27" t="s">
        <v>15</v>
      </c>
      <c r="D27" s="28">
        <v>60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">
        <f t="shared" si="1"/>
        <v>0</v>
      </c>
      <c r="X27" s="1">
        <f t="shared" si="2"/>
        <v>0</v>
      </c>
      <c r="Y27" s="3">
        <f t="shared" si="3"/>
        <v>60</v>
      </c>
      <c r="Z27" s="37"/>
      <c r="AA27" s="21">
        <f t="shared" si="4"/>
        <v>0</v>
      </c>
      <c r="AB27" s="21">
        <f t="shared" si="5"/>
        <v>0</v>
      </c>
      <c r="AC27" s="37"/>
      <c r="AD27" s="6">
        <f t="shared" si="6"/>
        <v>0</v>
      </c>
      <c r="AE27" s="6">
        <f t="shared" si="7"/>
        <v>0</v>
      </c>
      <c r="AF27" s="37"/>
      <c r="AG27" s="6">
        <f t="shared" si="8"/>
        <v>0</v>
      </c>
      <c r="AH27" s="6">
        <f t="shared" si="9"/>
        <v>0</v>
      </c>
      <c r="AI27" s="37"/>
      <c r="AJ27" s="6">
        <f t="shared" si="10"/>
        <v>0</v>
      </c>
      <c r="AK27" s="6">
        <f t="shared" si="11"/>
        <v>0</v>
      </c>
      <c r="AL27" s="37"/>
      <c r="AM27" s="6">
        <f t="shared" si="12"/>
        <v>0</v>
      </c>
      <c r="AN27" s="6">
        <f t="shared" si="13"/>
        <v>0</v>
      </c>
      <c r="AO27" s="37"/>
      <c r="AP27" s="6">
        <f t="shared" si="14"/>
        <v>0</v>
      </c>
      <c r="AQ27" s="6">
        <f t="shared" si="15"/>
        <v>0</v>
      </c>
      <c r="AR27" s="1">
        <f t="shared" si="16"/>
        <v>0</v>
      </c>
      <c r="AS27" s="1">
        <f t="shared" si="17"/>
        <v>0</v>
      </c>
      <c r="AT27" s="2">
        <f t="shared" si="18"/>
        <v>60</v>
      </c>
      <c r="AU27" s="37"/>
      <c r="AV27" s="21">
        <f t="shared" si="19"/>
        <v>0</v>
      </c>
      <c r="AW27" s="21">
        <f t="shared" si="20"/>
        <v>0</v>
      </c>
      <c r="AX27" s="37"/>
      <c r="AY27" s="6">
        <f t="shared" si="21"/>
        <v>0</v>
      </c>
      <c r="AZ27" s="6">
        <f t="shared" si="22"/>
        <v>0</v>
      </c>
      <c r="BA27" s="37"/>
      <c r="BB27" s="6">
        <f t="shared" si="23"/>
        <v>0</v>
      </c>
      <c r="BC27" s="6">
        <f t="shared" si="24"/>
        <v>0</v>
      </c>
      <c r="BD27" s="37"/>
      <c r="BE27" s="6">
        <f t="shared" si="25"/>
        <v>0</v>
      </c>
      <c r="BF27" s="6">
        <f t="shared" si="0"/>
        <v>0</v>
      </c>
      <c r="BG27" s="37"/>
      <c r="BH27" s="6">
        <f t="shared" si="26"/>
        <v>0</v>
      </c>
      <c r="BI27" s="6">
        <f t="shared" si="27"/>
        <v>0</v>
      </c>
      <c r="BJ27" s="37"/>
      <c r="BK27" s="6">
        <f t="shared" si="28"/>
        <v>0</v>
      </c>
      <c r="BL27" s="6">
        <f t="shared" si="29"/>
        <v>0</v>
      </c>
      <c r="BM27" s="1">
        <f t="shared" si="30"/>
        <v>0</v>
      </c>
      <c r="BN27" s="1">
        <f t="shared" si="31"/>
        <v>0</v>
      </c>
      <c r="BO27" s="2">
        <f t="shared" si="32"/>
        <v>60</v>
      </c>
      <c r="BP27" s="116"/>
    </row>
    <row r="28" spans="1:68" ht="17.25" customHeight="1">
      <c r="A28" s="27" t="s">
        <v>33</v>
      </c>
      <c r="B28" s="28" t="s">
        <v>38</v>
      </c>
      <c r="C28" s="27" t="s">
        <v>15</v>
      </c>
      <c r="D28" s="28">
        <v>70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1">
        <f t="shared" si="1"/>
        <v>0</v>
      </c>
      <c r="X28" s="1">
        <f t="shared" si="2"/>
        <v>0</v>
      </c>
      <c r="Y28" s="3">
        <f t="shared" si="3"/>
        <v>70</v>
      </c>
      <c r="Z28" s="37"/>
      <c r="AA28" s="21">
        <f t="shared" si="4"/>
        <v>0</v>
      </c>
      <c r="AB28" s="21">
        <f t="shared" si="5"/>
        <v>0</v>
      </c>
      <c r="AC28" s="37"/>
      <c r="AD28" s="6">
        <f t="shared" si="6"/>
        <v>0</v>
      </c>
      <c r="AE28" s="6">
        <f t="shared" si="7"/>
        <v>0</v>
      </c>
      <c r="AF28" s="37"/>
      <c r="AG28" s="6">
        <f t="shared" si="8"/>
        <v>0</v>
      </c>
      <c r="AH28" s="6">
        <f t="shared" si="9"/>
        <v>0</v>
      </c>
      <c r="AI28" s="37"/>
      <c r="AJ28" s="6">
        <f t="shared" si="10"/>
        <v>0</v>
      </c>
      <c r="AK28" s="6">
        <f t="shared" si="11"/>
        <v>0</v>
      </c>
      <c r="AL28" s="37"/>
      <c r="AM28" s="6">
        <f t="shared" si="12"/>
        <v>0</v>
      </c>
      <c r="AN28" s="6">
        <f t="shared" si="13"/>
        <v>0</v>
      </c>
      <c r="AO28" s="37"/>
      <c r="AP28" s="6">
        <f t="shared" si="14"/>
        <v>0</v>
      </c>
      <c r="AQ28" s="6">
        <f t="shared" si="15"/>
        <v>0</v>
      </c>
      <c r="AR28" s="1">
        <f t="shared" si="16"/>
        <v>0</v>
      </c>
      <c r="AS28" s="1">
        <f t="shared" si="17"/>
        <v>0</v>
      </c>
      <c r="AT28" s="2">
        <f t="shared" si="18"/>
        <v>70</v>
      </c>
      <c r="AU28" s="37"/>
      <c r="AV28" s="21">
        <f t="shared" si="19"/>
        <v>0</v>
      </c>
      <c r="AW28" s="21">
        <f t="shared" si="20"/>
        <v>0</v>
      </c>
      <c r="AX28" s="37"/>
      <c r="AY28" s="6">
        <f t="shared" si="21"/>
        <v>0</v>
      </c>
      <c r="AZ28" s="6">
        <f t="shared" si="22"/>
        <v>0</v>
      </c>
      <c r="BA28" s="37"/>
      <c r="BB28" s="6">
        <f t="shared" si="23"/>
        <v>0</v>
      </c>
      <c r="BC28" s="6">
        <f t="shared" si="24"/>
        <v>0</v>
      </c>
      <c r="BD28" s="37"/>
      <c r="BE28" s="6">
        <f t="shared" si="25"/>
        <v>0</v>
      </c>
      <c r="BF28" s="6">
        <f t="shared" si="0"/>
        <v>0</v>
      </c>
      <c r="BG28" s="37"/>
      <c r="BH28" s="6">
        <f t="shared" si="26"/>
        <v>0</v>
      </c>
      <c r="BI28" s="6">
        <f t="shared" si="27"/>
        <v>0</v>
      </c>
      <c r="BJ28" s="37"/>
      <c r="BK28" s="6">
        <f t="shared" si="28"/>
        <v>0</v>
      </c>
      <c r="BL28" s="6">
        <f t="shared" si="29"/>
        <v>0</v>
      </c>
      <c r="BM28" s="1">
        <f t="shared" si="30"/>
        <v>0</v>
      </c>
      <c r="BN28" s="1">
        <f t="shared" si="31"/>
        <v>0</v>
      </c>
      <c r="BO28" s="2">
        <f t="shared" si="32"/>
        <v>70</v>
      </c>
      <c r="BP28" s="116"/>
    </row>
    <row r="29" spans="1:68" ht="17.25" customHeight="1">
      <c r="A29" s="27" t="s">
        <v>39</v>
      </c>
      <c r="B29" s="28" t="s">
        <v>40</v>
      </c>
      <c r="C29" s="27" t="s">
        <v>15</v>
      </c>
      <c r="D29" s="28">
        <v>150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1">
        <f t="shared" si="1"/>
        <v>0</v>
      </c>
      <c r="X29" s="1">
        <f t="shared" si="2"/>
        <v>0</v>
      </c>
      <c r="Y29" s="3">
        <f t="shared" si="3"/>
        <v>150</v>
      </c>
      <c r="Z29" s="37"/>
      <c r="AA29" s="21">
        <f t="shared" si="4"/>
        <v>0</v>
      </c>
      <c r="AB29" s="21">
        <f t="shared" si="5"/>
        <v>0</v>
      </c>
      <c r="AC29" s="37"/>
      <c r="AD29" s="6">
        <f t="shared" si="6"/>
        <v>0</v>
      </c>
      <c r="AE29" s="6">
        <f t="shared" si="7"/>
        <v>0</v>
      </c>
      <c r="AF29" s="37"/>
      <c r="AG29" s="6">
        <f t="shared" si="8"/>
        <v>0</v>
      </c>
      <c r="AH29" s="6">
        <f t="shared" si="9"/>
        <v>0</v>
      </c>
      <c r="AI29" s="37"/>
      <c r="AJ29" s="6">
        <f t="shared" si="10"/>
        <v>0</v>
      </c>
      <c r="AK29" s="6">
        <f t="shared" si="11"/>
        <v>0</v>
      </c>
      <c r="AL29" s="37"/>
      <c r="AM29" s="6">
        <f t="shared" si="12"/>
        <v>0</v>
      </c>
      <c r="AN29" s="6">
        <f t="shared" si="13"/>
        <v>0</v>
      </c>
      <c r="AO29" s="37"/>
      <c r="AP29" s="6">
        <f t="shared" si="14"/>
        <v>0</v>
      </c>
      <c r="AQ29" s="6">
        <f t="shared" si="15"/>
        <v>0</v>
      </c>
      <c r="AR29" s="1">
        <f t="shared" si="16"/>
        <v>0</v>
      </c>
      <c r="AS29" s="1">
        <f t="shared" si="17"/>
        <v>0</v>
      </c>
      <c r="AT29" s="2">
        <f t="shared" si="18"/>
        <v>150</v>
      </c>
      <c r="AU29" s="37"/>
      <c r="AV29" s="21">
        <f t="shared" si="19"/>
        <v>0</v>
      </c>
      <c r="AW29" s="21">
        <f t="shared" si="20"/>
        <v>0</v>
      </c>
      <c r="AX29" s="37"/>
      <c r="AY29" s="6">
        <f t="shared" si="21"/>
        <v>0</v>
      </c>
      <c r="AZ29" s="6">
        <f t="shared" si="22"/>
        <v>0</v>
      </c>
      <c r="BA29" s="37"/>
      <c r="BB29" s="6">
        <f t="shared" si="23"/>
        <v>0</v>
      </c>
      <c r="BC29" s="6">
        <f t="shared" si="24"/>
        <v>0</v>
      </c>
      <c r="BD29" s="37"/>
      <c r="BE29" s="6">
        <f t="shared" si="25"/>
        <v>0</v>
      </c>
      <c r="BF29" s="6">
        <f t="shared" si="0"/>
        <v>0</v>
      </c>
      <c r="BG29" s="37"/>
      <c r="BH29" s="6">
        <f t="shared" si="26"/>
        <v>0</v>
      </c>
      <c r="BI29" s="6">
        <f t="shared" si="27"/>
        <v>0</v>
      </c>
      <c r="BJ29" s="37"/>
      <c r="BK29" s="6">
        <f t="shared" si="28"/>
        <v>0</v>
      </c>
      <c r="BL29" s="6">
        <f t="shared" si="29"/>
        <v>0</v>
      </c>
      <c r="BM29" s="1">
        <f t="shared" si="30"/>
        <v>0</v>
      </c>
      <c r="BN29" s="1">
        <f t="shared" si="31"/>
        <v>0</v>
      </c>
      <c r="BO29" s="2">
        <f t="shared" si="32"/>
        <v>150</v>
      </c>
      <c r="BP29" s="116"/>
    </row>
    <row r="30" spans="1:68" ht="17.25" customHeight="1">
      <c r="A30" s="27" t="s">
        <v>41</v>
      </c>
      <c r="B30" s="28" t="s">
        <v>42</v>
      </c>
      <c r="C30" s="27" t="s">
        <v>15</v>
      </c>
      <c r="D30" s="28">
        <v>73.78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1">
        <f t="shared" si="1"/>
        <v>0</v>
      </c>
      <c r="X30" s="1">
        <f t="shared" si="2"/>
        <v>0</v>
      </c>
      <c r="Y30" s="36">
        <f t="shared" si="3"/>
        <v>73.78</v>
      </c>
      <c r="Z30" s="37"/>
      <c r="AA30" s="21">
        <f t="shared" si="4"/>
        <v>0</v>
      </c>
      <c r="AB30" s="21">
        <f t="shared" si="5"/>
        <v>0</v>
      </c>
      <c r="AC30" s="37"/>
      <c r="AD30" s="6">
        <f t="shared" si="6"/>
        <v>0</v>
      </c>
      <c r="AE30" s="6">
        <f t="shared" si="7"/>
        <v>0</v>
      </c>
      <c r="AF30" s="37"/>
      <c r="AG30" s="6">
        <f t="shared" si="8"/>
        <v>0</v>
      </c>
      <c r="AH30" s="6">
        <f t="shared" si="9"/>
        <v>0</v>
      </c>
      <c r="AI30" s="37"/>
      <c r="AJ30" s="6">
        <f t="shared" si="10"/>
        <v>0</v>
      </c>
      <c r="AK30" s="6">
        <f t="shared" si="11"/>
        <v>0</v>
      </c>
      <c r="AL30" s="37"/>
      <c r="AM30" s="6">
        <f t="shared" si="12"/>
        <v>0</v>
      </c>
      <c r="AN30" s="6">
        <f t="shared" si="13"/>
        <v>0</v>
      </c>
      <c r="AO30" s="37"/>
      <c r="AP30" s="6">
        <f t="shared" si="14"/>
        <v>0</v>
      </c>
      <c r="AQ30" s="6">
        <f t="shared" si="15"/>
        <v>0</v>
      </c>
      <c r="AR30" s="1">
        <f t="shared" si="16"/>
        <v>0</v>
      </c>
      <c r="AS30" s="1">
        <f t="shared" si="17"/>
        <v>0</v>
      </c>
      <c r="AT30" s="2">
        <f t="shared" si="18"/>
        <v>73.78</v>
      </c>
      <c r="AU30" s="37"/>
      <c r="AV30" s="21">
        <f t="shared" si="19"/>
        <v>0</v>
      </c>
      <c r="AW30" s="21">
        <f t="shared" si="20"/>
        <v>0</v>
      </c>
      <c r="AX30" s="37"/>
      <c r="AY30" s="6">
        <f t="shared" si="21"/>
        <v>0</v>
      </c>
      <c r="AZ30" s="6">
        <f t="shared" si="22"/>
        <v>0</v>
      </c>
      <c r="BA30" s="37"/>
      <c r="BB30" s="6">
        <f t="shared" si="23"/>
        <v>0</v>
      </c>
      <c r="BC30" s="6">
        <f t="shared" si="24"/>
        <v>0</v>
      </c>
      <c r="BD30" s="37"/>
      <c r="BE30" s="6">
        <f t="shared" si="25"/>
        <v>0</v>
      </c>
      <c r="BF30" s="6">
        <f t="shared" si="0"/>
        <v>0</v>
      </c>
      <c r="BG30" s="37"/>
      <c r="BH30" s="6">
        <f t="shared" si="26"/>
        <v>0</v>
      </c>
      <c r="BI30" s="6">
        <f t="shared" si="27"/>
        <v>0</v>
      </c>
      <c r="BJ30" s="37"/>
      <c r="BK30" s="6">
        <f t="shared" si="28"/>
        <v>0</v>
      </c>
      <c r="BL30" s="6">
        <f t="shared" si="29"/>
        <v>0</v>
      </c>
      <c r="BM30" s="1">
        <f t="shared" si="30"/>
        <v>0</v>
      </c>
      <c r="BN30" s="1">
        <f t="shared" si="31"/>
        <v>0</v>
      </c>
      <c r="BO30" s="2">
        <f t="shared" si="32"/>
        <v>73.78</v>
      </c>
      <c r="BP30" s="116"/>
    </row>
    <row r="31" spans="1:68" ht="17.25" customHeight="1">
      <c r="A31" s="27" t="s">
        <v>43</v>
      </c>
      <c r="B31" s="28" t="s">
        <v>44</v>
      </c>
      <c r="C31" s="27" t="s">
        <v>15</v>
      </c>
      <c r="D31" s="28">
        <v>146.8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1">
        <f t="shared" si="1"/>
        <v>0</v>
      </c>
      <c r="X31" s="1">
        <f t="shared" si="2"/>
        <v>0</v>
      </c>
      <c r="Y31" s="35">
        <f t="shared" si="3"/>
        <v>146.8</v>
      </c>
      <c r="Z31" s="37"/>
      <c r="AA31" s="21">
        <f t="shared" si="4"/>
        <v>0</v>
      </c>
      <c r="AB31" s="21">
        <f t="shared" si="5"/>
        <v>0</v>
      </c>
      <c r="AC31" s="37"/>
      <c r="AD31" s="6">
        <f t="shared" si="6"/>
        <v>0</v>
      </c>
      <c r="AE31" s="6">
        <f t="shared" si="7"/>
        <v>0</v>
      </c>
      <c r="AF31" s="37"/>
      <c r="AG31" s="6">
        <f t="shared" si="8"/>
        <v>0</v>
      </c>
      <c r="AH31" s="6">
        <f t="shared" si="9"/>
        <v>0</v>
      </c>
      <c r="AI31" s="37"/>
      <c r="AJ31" s="6">
        <f t="shared" si="10"/>
        <v>0</v>
      </c>
      <c r="AK31" s="6">
        <f t="shared" si="11"/>
        <v>0</v>
      </c>
      <c r="AL31" s="37"/>
      <c r="AM31" s="6">
        <f t="shared" si="12"/>
        <v>0</v>
      </c>
      <c r="AN31" s="6">
        <f t="shared" si="13"/>
        <v>0</v>
      </c>
      <c r="AO31" s="37"/>
      <c r="AP31" s="6">
        <f t="shared" si="14"/>
        <v>0</v>
      </c>
      <c r="AQ31" s="6">
        <f t="shared" si="15"/>
        <v>0</v>
      </c>
      <c r="AR31" s="1">
        <f t="shared" si="16"/>
        <v>0</v>
      </c>
      <c r="AS31" s="1">
        <f t="shared" si="17"/>
        <v>0</v>
      </c>
      <c r="AT31" s="2">
        <f t="shared" si="18"/>
        <v>146.8</v>
      </c>
      <c r="AU31" s="37"/>
      <c r="AV31" s="21">
        <f t="shared" si="19"/>
        <v>0</v>
      </c>
      <c r="AW31" s="21">
        <f t="shared" si="20"/>
        <v>0</v>
      </c>
      <c r="AX31" s="37"/>
      <c r="AY31" s="6">
        <f t="shared" si="21"/>
        <v>0</v>
      </c>
      <c r="AZ31" s="6">
        <f t="shared" si="22"/>
        <v>0</v>
      </c>
      <c r="BA31" s="37"/>
      <c r="BB31" s="6">
        <f t="shared" si="23"/>
        <v>0</v>
      </c>
      <c r="BC31" s="6">
        <f t="shared" si="24"/>
        <v>0</v>
      </c>
      <c r="BD31" s="37"/>
      <c r="BE31" s="6">
        <f t="shared" si="25"/>
        <v>0</v>
      </c>
      <c r="BF31" s="6">
        <f t="shared" si="0"/>
        <v>0</v>
      </c>
      <c r="BG31" s="37"/>
      <c r="BH31" s="6">
        <f t="shared" si="26"/>
        <v>0</v>
      </c>
      <c r="BI31" s="6">
        <f t="shared" si="27"/>
        <v>0</v>
      </c>
      <c r="BJ31" s="37"/>
      <c r="BK31" s="6">
        <f t="shared" si="28"/>
        <v>0</v>
      </c>
      <c r="BL31" s="6">
        <f t="shared" si="29"/>
        <v>0</v>
      </c>
      <c r="BM31" s="1">
        <f t="shared" si="30"/>
        <v>0</v>
      </c>
      <c r="BN31" s="1">
        <f t="shared" si="31"/>
        <v>0</v>
      </c>
      <c r="BO31" s="2">
        <f t="shared" si="32"/>
        <v>146.8</v>
      </c>
      <c r="BP31" s="116"/>
    </row>
    <row r="32" spans="1:68" s="34" customFormat="1" ht="17.25" customHeight="1">
      <c r="A32" s="30">
        <v>1.5</v>
      </c>
      <c r="B32" s="31" t="s">
        <v>45</v>
      </c>
      <c r="C32" s="30" t="s">
        <v>15</v>
      </c>
      <c r="D32" s="38">
        <v>330.88</v>
      </c>
      <c r="E32" s="31"/>
      <c r="F32" s="30"/>
      <c r="G32" s="30"/>
      <c r="H32" s="39"/>
      <c r="I32" s="39"/>
      <c r="J32" s="39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40"/>
      <c r="V32" s="40"/>
      <c r="W32" s="1">
        <f t="shared" si="1"/>
        <v>0</v>
      </c>
      <c r="X32" s="1">
        <f t="shared" si="2"/>
        <v>0</v>
      </c>
      <c r="Y32" s="36">
        <f t="shared" si="3"/>
        <v>330.88</v>
      </c>
      <c r="Z32" s="31"/>
      <c r="AA32" s="21">
        <f t="shared" si="4"/>
        <v>0</v>
      </c>
      <c r="AB32" s="21">
        <f t="shared" si="5"/>
        <v>0</v>
      </c>
      <c r="AC32" s="39"/>
      <c r="AD32" s="6">
        <f t="shared" si="6"/>
        <v>0</v>
      </c>
      <c r="AE32" s="6">
        <f t="shared" si="7"/>
        <v>0</v>
      </c>
      <c r="AF32" s="31"/>
      <c r="AG32" s="6">
        <f t="shared" si="8"/>
        <v>0</v>
      </c>
      <c r="AH32" s="6">
        <f t="shared" si="9"/>
        <v>0</v>
      </c>
      <c r="AI32" s="31"/>
      <c r="AJ32" s="6">
        <f t="shared" si="10"/>
        <v>0</v>
      </c>
      <c r="AK32" s="6">
        <f t="shared" si="11"/>
        <v>0</v>
      </c>
      <c r="AL32" s="31"/>
      <c r="AM32" s="6">
        <f t="shared" si="12"/>
        <v>0</v>
      </c>
      <c r="AN32" s="6">
        <f t="shared" si="13"/>
        <v>0</v>
      </c>
      <c r="AO32" s="31"/>
      <c r="AP32" s="6">
        <f t="shared" si="14"/>
        <v>0</v>
      </c>
      <c r="AQ32" s="6">
        <f t="shared" si="15"/>
        <v>0</v>
      </c>
      <c r="AR32" s="1">
        <f t="shared" si="16"/>
        <v>0</v>
      </c>
      <c r="AS32" s="1">
        <f t="shared" si="17"/>
        <v>0</v>
      </c>
      <c r="AT32" s="2">
        <f t="shared" si="18"/>
        <v>330.88</v>
      </c>
      <c r="AU32" s="31"/>
      <c r="AV32" s="21">
        <f t="shared" si="19"/>
        <v>0</v>
      </c>
      <c r="AW32" s="21">
        <f t="shared" si="20"/>
        <v>0</v>
      </c>
      <c r="AX32" s="39"/>
      <c r="AY32" s="6">
        <f t="shared" si="21"/>
        <v>0</v>
      </c>
      <c r="AZ32" s="6">
        <f t="shared" si="22"/>
        <v>0</v>
      </c>
      <c r="BA32" s="31"/>
      <c r="BB32" s="6">
        <f t="shared" si="23"/>
        <v>0</v>
      </c>
      <c r="BC32" s="6">
        <f t="shared" si="24"/>
        <v>0</v>
      </c>
      <c r="BD32" s="31"/>
      <c r="BE32" s="6">
        <f t="shared" si="25"/>
        <v>0</v>
      </c>
      <c r="BF32" s="6">
        <f t="shared" si="0"/>
        <v>0</v>
      </c>
      <c r="BG32" s="31"/>
      <c r="BH32" s="6">
        <f t="shared" si="26"/>
        <v>0</v>
      </c>
      <c r="BI32" s="6">
        <f t="shared" si="27"/>
        <v>0</v>
      </c>
      <c r="BJ32" s="31"/>
      <c r="BK32" s="6">
        <f t="shared" si="28"/>
        <v>0</v>
      </c>
      <c r="BL32" s="6">
        <f t="shared" si="29"/>
        <v>0</v>
      </c>
      <c r="BM32" s="1">
        <f t="shared" si="30"/>
        <v>0</v>
      </c>
      <c r="BN32" s="1">
        <f t="shared" si="31"/>
        <v>0</v>
      </c>
      <c r="BO32" s="2">
        <f t="shared" si="32"/>
        <v>330.88</v>
      </c>
      <c r="BP32" s="116"/>
    </row>
    <row r="33" spans="1:68" s="124" customFormat="1" ht="17.25" customHeight="1">
      <c r="A33" s="119">
        <v>2</v>
      </c>
      <c r="B33" s="120" t="s">
        <v>46</v>
      </c>
      <c r="C33" s="119"/>
      <c r="D33" s="121"/>
      <c r="E33" s="120"/>
      <c r="F33" s="122"/>
      <c r="G33" s="122"/>
      <c r="H33" s="123"/>
      <c r="I33" s="123"/>
      <c r="J33" s="123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23">
        <f t="shared" si="1"/>
        <v>0</v>
      </c>
      <c r="X33" s="23">
        <f t="shared" si="2"/>
        <v>0</v>
      </c>
      <c r="Y33" s="24">
        <f t="shared" si="3"/>
        <v>0</v>
      </c>
      <c r="Z33" s="120"/>
      <c r="AA33" s="25">
        <f t="shared" si="4"/>
        <v>0</v>
      </c>
      <c r="AB33" s="25">
        <f t="shared" si="5"/>
        <v>0</v>
      </c>
      <c r="AC33" s="123"/>
      <c r="AD33" s="26">
        <f t="shared" si="6"/>
        <v>0</v>
      </c>
      <c r="AE33" s="26">
        <f t="shared" si="7"/>
        <v>0</v>
      </c>
      <c r="AF33" s="120"/>
      <c r="AG33" s="26">
        <f t="shared" si="8"/>
        <v>0</v>
      </c>
      <c r="AH33" s="26">
        <f t="shared" si="9"/>
        <v>0</v>
      </c>
      <c r="AI33" s="120"/>
      <c r="AJ33" s="26">
        <f t="shared" si="10"/>
        <v>0</v>
      </c>
      <c r="AK33" s="26">
        <f t="shared" si="11"/>
        <v>0</v>
      </c>
      <c r="AL33" s="120"/>
      <c r="AM33" s="26">
        <f t="shared" si="12"/>
        <v>0</v>
      </c>
      <c r="AN33" s="26">
        <f t="shared" si="13"/>
        <v>0</v>
      </c>
      <c r="AO33" s="120"/>
      <c r="AP33" s="26">
        <f t="shared" si="14"/>
        <v>0</v>
      </c>
      <c r="AQ33" s="26">
        <f t="shared" si="15"/>
        <v>0</v>
      </c>
      <c r="AR33" s="23">
        <f t="shared" si="16"/>
        <v>0</v>
      </c>
      <c r="AS33" s="23">
        <f t="shared" si="17"/>
        <v>0</v>
      </c>
      <c r="AT33" s="24">
        <f t="shared" si="18"/>
        <v>0</v>
      </c>
      <c r="AU33" s="120"/>
      <c r="AV33" s="25">
        <f t="shared" si="19"/>
        <v>0</v>
      </c>
      <c r="AW33" s="25">
        <f t="shared" si="20"/>
        <v>0</v>
      </c>
      <c r="AX33" s="123"/>
      <c r="AY33" s="26">
        <f t="shared" si="21"/>
        <v>0</v>
      </c>
      <c r="AZ33" s="26">
        <f t="shared" si="22"/>
        <v>0</v>
      </c>
      <c r="BA33" s="120"/>
      <c r="BB33" s="26">
        <f t="shared" si="23"/>
        <v>0</v>
      </c>
      <c r="BC33" s="26">
        <f t="shared" si="24"/>
        <v>0</v>
      </c>
      <c r="BD33" s="120"/>
      <c r="BE33" s="26">
        <f t="shared" si="25"/>
        <v>0</v>
      </c>
      <c r="BF33" s="26">
        <f t="shared" si="0"/>
        <v>0</v>
      </c>
      <c r="BG33" s="120"/>
      <c r="BH33" s="26">
        <f t="shared" si="26"/>
        <v>0</v>
      </c>
      <c r="BI33" s="26">
        <f t="shared" si="27"/>
        <v>0</v>
      </c>
      <c r="BJ33" s="120"/>
      <c r="BK33" s="26">
        <f t="shared" si="28"/>
        <v>0</v>
      </c>
      <c r="BL33" s="26">
        <f t="shared" si="29"/>
        <v>0</v>
      </c>
      <c r="BM33" s="23">
        <f t="shared" si="30"/>
        <v>0</v>
      </c>
      <c r="BN33" s="23">
        <f t="shared" si="31"/>
        <v>0</v>
      </c>
      <c r="BO33" s="24">
        <f t="shared" si="32"/>
        <v>0</v>
      </c>
      <c r="BP33" s="206"/>
    </row>
    <row r="34" spans="1:68" s="130" customFormat="1" ht="17.25" customHeight="1">
      <c r="A34" s="125">
        <v>2.1</v>
      </c>
      <c r="B34" s="126" t="s">
        <v>47</v>
      </c>
      <c r="C34" s="127" t="s">
        <v>48</v>
      </c>
      <c r="D34" s="25">
        <v>0.157</v>
      </c>
      <c r="E34" s="126"/>
      <c r="F34" s="128"/>
      <c r="G34" s="128"/>
      <c r="H34" s="129"/>
      <c r="I34" s="129"/>
      <c r="J34" s="129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23">
        <f t="shared" si="1"/>
        <v>0</v>
      </c>
      <c r="X34" s="23">
        <f t="shared" si="2"/>
        <v>0</v>
      </c>
      <c r="Y34" s="24">
        <f t="shared" si="3"/>
        <v>0.157</v>
      </c>
      <c r="Z34" s="127"/>
      <c r="AA34" s="25">
        <f t="shared" si="4"/>
        <v>0</v>
      </c>
      <c r="AB34" s="25">
        <f t="shared" si="5"/>
        <v>0</v>
      </c>
      <c r="AC34" s="129"/>
      <c r="AD34" s="26">
        <f t="shared" si="6"/>
        <v>0</v>
      </c>
      <c r="AE34" s="26">
        <f t="shared" si="7"/>
        <v>0</v>
      </c>
      <c r="AF34" s="126"/>
      <c r="AG34" s="26">
        <f t="shared" si="8"/>
        <v>0</v>
      </c>
      <c r="AH34" s="26">
        <f t="shared" si="9"/>
        <v>0</v>
      </c>
      <c r="AI34" s="126">
        <v>2</v>
      </c>
      <c r="AJ34" s="26">
        <f t="shared" si="10"/>
        <v>2</v>
      </c>
      <c r="AK34" s="26">
        <f t="shared" si="11"/>
        <v>2</v>
      </c>
      <c r="AL34" s="126"/>
      <c r="AM34" s="26">
        <f t="shared" si="12"/>
        <v>0</v>
      </c>
      <c r="AN34" s="26">
        <f t="shared" si="13"/>
        <v>0</v>
      </c>
      <c r="AO34" s="126"/>
      <c r="AP34" s="26">
        <f t="shared" si="14"/>
        <v>0</v>
      </c>
      <c r="AQ34" s="26">
        <f t="shared" si="15"/>
        <v>0</v>
      </c>
      <c r="AR34" s="23">
        <f t="shared" si="16"/>
        <v>2</v>
      </c>
      <c r="AS34" s="23">
        <f t="shared" si="17"/>
        <v>2</v>
      </c>
      <c r="AT34" s="24">
        <f t="shared" si="18"/>
        <v>2.157</v>
      </c>
      <c r="AU34" s="127"/>
      <c r="AV34" s="25">
        <f t="shared" si="19"/>
        <v>0</v>
      </c>
      <c r="AW34" s="25">
        <f t="shared" si="20"/>
        <v>0</v>
      </c>
      <c r="AX34" s="129"/>
      <c r="AY34" s="26">
        <f t="shared" si="21"/>
        <v>0</v>
      </c>
      <c r="AZ34" s="26">
        <f t="shared" si="22"/>
        <v>0</v>
      </c>
      <c r="BA34" s="126"/>
      <c r="BB34" s="26">
        <f t="shared" si="23"/>
        <v>0</v>
      </c>
      <c r="BC34" s="26">
        <f t="shared" si="24"/>
        <v>0</v>
      </c>
      <c r="BD34" s="126"/>
      <c r="BE34" s="26">
        <f t="shared" si="25"/>
        <v>2</v>
      </c>
      <c r="BF34" s="26">
        <f t="shared" si="0"/>
        <v>2</v>
      </c>
      <c r="BG34" s="126"/>
      <c r="BH34" s="26">
        <f t="shared" si="26"/>
        <v>0</v>
      </c>
      <c r="BI34" s="26">
        <f t="shared" si="27"/>
        <v>0</v>
      </c>
      <c r="BJ34" s="126"/>
      <c r="BK34" s="26">
        <f t="shared" si="28"/>
        <v>0</v>
      </c>
      <c r="BL34" s="26">
        <f t="shared" si="29"/>
        <v>0</v>
      </c>
      <c r="BM34" s="23">
        <f t="shared" si="30"/>
        <v>0</v>
      </c>
      <c r="BN34" s="23">
        <f t="shared" si="31"/>
        <v>2</v>
      </c>
      <c r="BO34" s="24">
        <f t="shared" si="32"/>
        <v>2.157</v>
      </c>
      <c r="BP34" s="207"/>
    </row>
    <row r="35" spans="1:68" s="130" customFormat="1" ht="17.25" customHeight="1">
      <c r="A35" s="127">
        <v>2.2</v>
      </c>
      <c r="B35" s="126" t="s">
        <v>49</v>
      </c>
      <c r="C35" s="127" t="s">
        <v>48</v>
      </c>
      <c r="D35" s="131">
        <v>0.141394</v>
      </c>
      <c r="E35" s="126"/>
      <c r="F35" s="128"/>
      <c r="G35" s="128"/>
      <c r="H35" s="129"/>
      <c r="I35" s="129"/>
      <c r="J35" s="129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23">
        <f t="shared" si="1"/>
        <v>0</v>
      </c>
      <c r="X35" s="23">
        <f t="shared" si="2"/>
        <v>0</v>
      </c>
      <c r="Y35" s="24">
        <f t="shared" si="3"/>
        <v>0.141394</v>
      </c>
      <c r="Z35" s="132"/>
      <c r="AA35" s="25">
        <f t="shared" si="4"/>
        <v>0</v>
      </c>
      <c r="AB35" s="25">
        <f t="shared" si="5"/>
        <v>0</v>
      </c>
      <c r="AC35" s="129"/>
      <c r="AD35" s="26">
        <f t="shared" si="6"/>
        <v>0</v>
      </c>
      <c r="AE35" s="26">
        <f t="shared" si="7"/>
        <v>0</v>
      </c>
      <c r="AF35" s="126"/>
      <c r="AG35" s="26">
        <f t="shared" si="8"/>
        <v>0</v>
      </c>
      <c r="AH35" s="26">
        <f t="shared" si="9"/>
        <v>0</v>
      </c>
      <c r="AI35" s="126">
        <v>0</v>
      </c>
      <c r="AJ35" s="26">
        <f t="shared" si="10"/>
        <v>0</v>
      </c>
      <c r="AK35" s="26">
        <f t="shared" si="11"/>
        <v>0</v>
      </c>
      <c r="AL35" s="126"/>
      <c r="AM35" s="26">
        <f t="shared" si="12"/>
        <v>0</v>
      </c>
      <c r="AN35" s="26">
        <f t="shared" si="13"/>
        <v>0</v>
      </c>
      <c r="AO35" s="126"/>
      <c r="AP35" s="26">
        <f t="shared" si="14"/>
        <v>0</v>
      </c>
      <c r="AQ35" s="26">
        <f t="shared" si="15"/>
        <v>0</v>
      </c>
      <c r="AR35" s="23">
        <f t="shared" si="16"/>
        <v>0</v>
      </c>
      <c r="AS35" s="23">
        <f t="shared" si="17"/>
        <v>0</v>
      </c>
      <c r="AT35" s="24">
        <f t="shared" si="18"/>
        <v>0.141394</v>
      </c>
      <c r="AU35" s="132"/>
      <c r="AV35" s="25">
        <f t="shared" si="19"/>
        <v>0</v>
      </c>
      <c r="AW35" s="25">
        <f t="shared" si="20"/>
        <v>0</v>
      </c>
      <c r="AX35" s="129"/>
      <c r="AY35" s="26">
        <f t="shared" si="21"/>
        <v>0</v>
      </c>
      <c r="AZ35" s="26">
        <f t="shared" si="22"/>
        <v>0</v>
      </c>
      <c r="BA35" s="126"/>
      <c r="BB35" s="26">
        <f t="shared" si="23"/>
        <v>0</v>
      </c>
      <c r="BC35" s="26">
        <f t="shared" si="24"/>
        <v>0</v>
      </c>
      <c r="BD35" s="126"/>
      <c r="BE35" s="26">
        <f t="shared" si="25"/>
        <v>0</v>
      </c>
      <c r="BF35" s="26">
        <f t="shared" si="0"/>
        <v>0</v>
      </c>
      <c r="BG35" s="126"/>
      <c r="BH35" s="26">
        <f t="shared" si="26"/>
        <v>0</v>
      </c>
      <c r="BI35" s="26">
        <f t="shared" si="27"/>
        <v>0</v>
      </c>
      <c r="BJ35" s="126"/>
      <c r="BK35" s="26">
        <f t="shared" si="28"/>
        <v>0</v>
      </c>
      <c r="BL35" s="26">
        <f t="shared" si="29"/>
        <v>0</v>
      </c>
      <c r="BM35" s="23">
        <f t="shared" si="30"/>
        <v>0</v>
      </c>
      <c r="BN35" s="23">
        <f t="shared" si="31"/>
        <v>0</v>
      </c>
      <c r="BO35" s="24">
        <f t="shared" si="32"/>
        <v>0.141394</v>
      </c>
      <c r="BP35" s="207"/>
    </row>
    <row r="36" spans="1:68" s="130" customFormat="1" ht="17.25" customHeight="1">
      <c r="A36" s="127">
        <v>2.3</v>
      </c>
      <c r="B36" s="126" t="s">
        <v>50</v>
      </c>
      <c r="C36" s="127" t="s">
        <v>48</v>
      </c>
      <c r="D36" s="131">
        <v>0.015606</v>
      </c>
      <c r="E36" s="126"/>
      <c r="F36" s="128"/>
      <c r="G36" s="128"/>
      <c r="H36" s="129"/>
      <c r="I36" s="129"/>
      <c r="J36" s="129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23">
        <f t="shared" si="1"/>
        <v>0</v>
      </c>
      <c r="X36" s="23">
        <f t="shared" si="2"/>
        <v>0</v>
      </c>
      <c r="Y36" s="24">
        <f t="shared" si="3"/>
        <v>0.015606</v>
      </c>
      <c r="Z36" s="132"/>
      <c r="AA36" s="25">
        <f t="shared" si="4"/>
        <v>0</v>
      </c>
      <c r="AB36" s="25">
        <f t="shared" si="5"/>
        <v>0</v>
      </c>
      <c r="AC36" s="129"/>
      <c r="AD36" s="26">
        <f t="shared" si="6"/>
        <v>0</v>
      </c>
      <c r="AE36" s="26">
        <f t="shared" si="7"/>
        <v>0</v>
      </c>
      <c r="AF36" s="126"/>
      <c r="AG36" s="26">
        <f t="shared" si="8"/>
        <v>0</v>
      </c>
      <c r="AH36" s="26">
        <f t="shared" si="9"/>
        <v>0</v>
      </c>
      <c r="AI36" s="126">
        <f>AI34-AI35</f>
        <v>2</v>
      </c>
      <c r="AJ36" s="26">
        <f t="shared" si="10"/>
        <v>2</v>
      </c>
      <c r="AK36" s="26">
        <f t="shared" si="11"/>
        <v>2</v>
      </c>
      <c r="AL36" s="126"/>
      <c r="AM36" s="26">
        <f t="shared" si="12"/>
        <v>0</v>
      </c>
      <c r="AN36" s="26">
        <f t="shared" si="13"/>
        <v>0</v>
      </c>
      <c r="AO36" s="126"/>
      <c r="AP36" s="26">
        <f t="shared" si="14"/>
        <v>0</v>
      </c>
      <c r="AQ36" s="26">
        <f t="shared" si="15"/>
        <v>0</v>
      </c>
      <c r="AR36" s="23">
        <f t="shared" si="16"/>
        <v>2</v>
      </c>
      <c r="AS36" s="23">
        <f t="shared" si="17"/>
        <v>2</v>
      </c>
      <c r="AT36" s="24">
        <f t="shared" si="18"/>
        <v>2.015606</v>
      </c>
      <c r="AU36" s="132"/>
      <c r="AV36" s="25">
        <f t="shared" si="19"/>
        <v>0</v>
      </c>
      <c r="AW36" s="25">
        <f t="shared" si="20"/>
        <v>0</v>
      </c>
      <c r="AX36" s="129"/>
      <c r="AY36" s="26">
        <f t="shared" si="21"/>
        <v>0</v>
      </c>
      <c r="AZ36" s="26">
        <f t="shared" si="22"/>
        <v>0</v>
      </c>
      <c r="BA36" s="126"/>
      <c r="BB36" s="26">
        <f t="shared" si="23"/>
        <v>0</v>
      </c>
      <c r="BC36" s="26">
        <f t="shared" si="24"/>
        <v>0</v>
      </c>
      <c r="BD36" s="126">
        <f>BD34-BD35</f>
        <v>0</v>
      </c>
      <c r="BE36" s="26">
        <f t="shared" si="25"/>
        <v>2</v>
      </c>
      <c r="BF36" s="26">
        <f t="shared" si="0"/>
        <v>2</v>
      </c>
      <c r="BG36" s="126"/>
      <c r="BH36" s="26">
        <f t="shared" si="26"/>
        <v>0</v>
      </c>
      <c r="BI36" s="26">
        <f t="shared" si="27"/>
        <v>0</v>
      </c>
      <c r="BJ36" s="126"/>
      <c r="BK36" s="26">
        <f t="shared" si="28"/>
        <v>0</v>
      </c>
      <c r="BL36" s="26">
        <f t="shared" si="29"/>
        <v>0</v>
      </c>
      <c r="BM36" s="23">
        <f t="shared" si="30"/>
        <v>0</v>
      </c>
      <c r="BN36" s="23">
        <f t="shared" si="31"/>
        <v>2</v>
      </c>
      <c r="BO36" s="24">
        <f t="shared" si="32"/>
        <v>2.015606</v>
      </c>
      <c r="BP36" s="207"/>
    </row>
    <row r="37" spans="1:68" s="124" customFormat="1" ht="12.75">
      <c r="A37" s="119" t="s">
        <v>51</v>
      </c>
      <c r="B37" s="133" t="s">
        <v>52</v>
      </c>
      <c r="C37" s="119"/>
      <c r="D37" s="121"/>
      <c r="E37" s="120"/>
      <c r="F37" s="122"/>
      <c r="G37" s="122"/>
      <c r="H37" s="123"/>
      <c r="I37" s="123"/>
      <c r="J37" s="123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23">
        <f t="shared" si="1"/>
        <v>0</v>
      </c>
      <c r="X37" s="23">
        <f t="shared" si="2"/>
        <v>0</v>
      </c>
      <c r="Y37" s="24">
        <f t="shared" si="3"/>
        <v>0</v>
      </c>
      <c r="Z37" s="127"/>
      <c r="AA37" s="25">
        <f t="shared" si="4"/>
        <v>0</v>
      </c>
      <c r="AB37" s="25">
        <f t="shared" si="5"/>
        <v>0</v>
      </c>
      <c r="AC37" s="123"/>
      <c r="AD37" s="26">
        <f t="shared" si="6"/>
        <v>0</v>
      </c>
      <c r="AE37" s="26">
        <f t="shared" si="7"/>
        <v>0</v>
      </c>
      <c r="AF37" s="120"/>
      <c r="AG37" s="26">
        <f t="shared" si="8"/>
        <v>0</v>
      </c>
      <c r="AH37" s="26">
        <f t="shared" si="9"/>
        <v>0</v>
      </c>
      <c r="AI37" s="120"/>
      <c r="AJ37" s="26">
        <f t="shared" si="10"/>
        <v>0</v>
      </c>
      <c r="AK37" s="26">
        <f t="shared" si="11"/>
        <v>0</v>
      </c>
      <c r="AL37" s="120"/>
      <c r="AM37" s="26">
        <f t="shared" si="12"/>
        <v>0</v>
      </c>
      <c r="AN37" s="26">
        <f t="shared" si="13"/>
        <v>0</v>
      </c>
      <c r="AO37" s="120"/>
      <c r="AP37" s="26">
        <f t="shared" si="14"/>
        <v>0</v>
      </c>
      <c r="AQ37" s="26">
        <f t="shared" si="15"/>
        <v>0</v>
      </c>
      <c r="AR37" s="23">
        <f t="shared" si="16"/>
        <v>0</v>
      </c>
      <c r="AS37" s="23">
        <f t="shared" si="17"/>
        <v>0</v>
      </c>
      <c r="AT37" s="24">
        <f t="shared" si="18"/>
        <v>0</v>
      </c>
      <c r="AU37" s="127"/>
      <c r="AV37" s="25">
        <f t="shared" si="19"/>
        <v>0</v>
      </c>
      <c r="AW37" s="25">
        <f t="shared" si="20"/>
        <v>0</v>
      </c>
      <c r="AX37" s="123"/>
      <c r="AY37" s="26">
        <f t="shared" si="21"/>
        <v>0</v>
      </c>
      <c r="AZ37" s="26">
        <f t="shared" si="22"/>
        <v>0</v>
      </c>
      <c r="BA37" s="120"/>
      <c r="BB37" s="26">
        <f t="shared" si="23"/>
        <v>0</v>
      </c>
      <c r="BC37" s="26">
        <f t="shared" si="24"/>
        <v>0</v>
      </c>
      <c r="BD37" s="120"/>
      <c r="BE37" s="26">
        <f t="shared" si="25"/>
        <v>0</v>
      </c>
      <c r="BF37" s="26">
        <f t="shared" si="0"/>
        <v>0</v>
      </c>
      <c r="BG37" s="120"/>
      <c r="BH37" s="26">
        <f t="shared" si="26"/>
        <v>0</v>
      </c>
      <c r="BI37" s="26">
        <f t="shared" si="27"/>
        <v>0</v>
      </c>
      <c r="BJ37" s="120"/>
      <c r="BK37" s="26">
        <f t="shared" si="28"/>
        <v>0</v>
      </c>
      <c r="BL37" s="26">
        <f t="shared" si="29"/>
        <v>0</v>
      </c>
      <c r="BM37" s="23">
        <f t="shared" si="30"/>
        <v>0</v>
      </c>
      <c r="BN37" s="23">
        <f t="shared" si="31"/>
        <v>0</v>
      </c>
      <c r="BO37" s="24">
        <f t="shared" si="32"/>
        <v>0</v>
      </c>
      <c r="BP37" s="206"/>
    </row>
    <row r="38" spans="1:68" s="130" customFormat="1" ht="12.75">
      <c r="A38" s="127">
        <v>1</v>
      </c>
      <c r="B38" s="126" t="s">
        <v>53</v>
      </c>
      <c r="C38" s="127" t="s">
        <v>48</v>
      </c>
      <c r="D38" s="25">
        <v>15</v>
      </c>
      <c r="E38" s="126"/>
      <c r="F38" s="128">
        <v>48.398</v>
      </c>
      <c r="G38" s="128"/>
      <c r="H38" s="129"/>
      <c r="I38" s="129"/>
      <c r="J38" s="129"/>
      <c r="K38" s="126">
        <v>15</v>
      </c>
      <c r="L38" s="126">
        <v>15</v>
      </c>
      <c r="M38" s="126">
        <v>15</v>
      </c>
      <c r="N38" s="126">
        <v>15</v>
      </c>
      <c r="O38" s="126">
        <v>15</v>
      </c>
      <c r="P38" s="126">
        <v>15</v>
      </c>
      <c r="Q38" s="126"/>
      <c r="R38" s="126"/>
      <c r="S38" s="126"/>
      <c r="T38" s="126"/>
      <c r="U38" s="126"/>
      <c r="V38" s="126"/>
      <c r="W38" s="23">
        <f t="shared" si="1"/>
        <v>30</v>
      </c>
      <c r="X38" s="23">
        <f t="shared" si="2"/>
        <v>78.398</v>
      </c>
      <c r="Y38" s="24">
        <f t="shared" si="3"/>
        <v>93.398</v>
      </c>
      <c r="Z38" s="127">
        <v>0.914</v>
      </c>
      <c r="AA38" s="25">
        <f t="shared" si="4"/>
        <v>49.312000000000005</v>
      </c>
      <c r="AB38" s="25">
        <f t="shared" si="5"/>
        <v>0.914</v>
      </c>
      <c r="AC38" s="129"/>
      <c r="AD38" s="26">
        <f t="shared" si="6"/>
        <v>0</v>
      </c>
      <c r="AE38" s="26">
        <f t="shared" si="7"/>
        <v>0</v>
      </c>
      <c r="AF38" s="126">
        <v>1</v>
      </c>
      <c r="AG38" s="26">
        <f t="shared" si="8"/>
        <v>16</v>
      </c>
      <c r="AH38" s="26">
        <f t="shared" si="9"/>
        <v>16</v>
      </c>
      <c r="AI38" s="126"/>
      <c r="AJ38" s="26">
        <f t="shared" si="10"/>
        <v>15</v>
      </c>
      <c r="AK38" s="26">
        <f>AI38+P38</f>
        <v>15</v>
      </c>
      <c r="AL38" s="126"/>
      <c r="AM38" s="26">
        <f t="shared" si="12"/>
        <v>0</v>
      </c>
      <c r="AN38" s="26">
        <f t="shared" si="13"/>
        <v>0</v>
      </c>
      <c r="AO38" s="126"/>
      <c r="AP38" s="26">
        <f t="shared" si="14"/>
        <v>0</v>
      </c>
      <c r="AQ38" s="26">
        <f t="shared" si="15"/>
        <v>0</v>
      </c>
      <c r="AR38" s="23">
        <f t="shared" si="16"/>
        <v>1.9140000000000001</v>
      </c>
      <c r="AS38" s="23">
        <f t="shared" si="17"/>
        <v>80.31200000000001</v>
      </c>
      <c r="AT38" s="24">
        <f t="shared" si="18"/>
        <v>95.312</v>
      </c>
      <c r="AU38" s="127"/>
      <c r="AV38" s="25">
        <f t="shared" si="19"/>
        <v>49.312000000000005</v>
      </c>
      <c r="AW38" s="25">
        <f t="shared" si="20"/>
        <v>0.914</v>
      </c>
      <c r="AX38" s="129"/>
      <c r="AY38" s="26">
        <f t="shared" si="21"/>
        <v>0</v>
      </c>
      <c r="AZ38" s="26">
        <f t="shared" si="22"/>
        <v>0</v>
      </c>
      <c r="BA38" s="126"/>
      <c r="BB38" s="26">
        <f t="shared" si="23"/>
        <v>16</v>
      </c>
      <c r="BC38" s="26">
        <f t="shared" si="24"/>
        <v>16</v>
      </c>
      <c r="BD38" s="126"/>
      <c r="BE38" s="26">
        <f t="shared" si="25"/>
        <v>15</v>
      </c>
      <c r="BF38" s="26">
        <f t="shared" si="0"/>
        <v>15</v>
      </c>
      <c r="BG38" s="126"/>
      <c r="BH38" s="26">
        <f t="shared" si="26"/>
        <v>0</v>
      </c>
      <c r="BI38" s="26">
        <f t="shared" si="27"/>
        <v>0</v>
      </c>
      <c r="BJ38" s="126"/>
      <c r="BK38" s="26">
        <f t="shared" si="28"/>
        <v>0</v>
      </c>
      <c r="BL38" s="26">
        <f t="shared" si="29"/>
        <v>0</v>
      </c>
      <c r="BM38" s="23">
        <f t="shared" si="30"/>
        <v>0</v>
      </c>
      <c r="BN38" s="24">
        <f t="shared" si="31"/>
        <v>80.31200000000001</v>
      </c>
      <c r="BO38" s="24">
        <f>AT38+BM38</f>
        <v>95.312</v>
      </c>
      <c r="BP38" s="207"/>
    </row>
    <row r="39" spans="1:68" s="141" customFormat="1" ht="25.5">
      <c r="A39" s="55" t="s">
        <v>54</v>
      </c>
      <c r="B39" s="134" t="s">
        <v>55</v>
      </c>
      <c r="C39" s="135" t="s">
        <v>48</v>
      </c>
      <c r="D39" s="136"/>
      <c r="E39" s="137"/>
      <c r="F39" s="138">
        <v>48.398</v>
      </c>
      <c r="G39" s="138"/>
      <c r="H39" s="139"/>
      <c r="I39" s="139"/>
      <c r="J39" s="139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23">
        <f t="shared" si="1"/>
        <v>0</v>
      </c>
      <c r="X39" s="23">
        <f t="shared" si="2"/>
        <v>48.398</v>
      </c>
      <c r="Y39" s="24">
        <f t="shared" si="3"/>
        <v>48.398</v>
      </c>
      <c r="Z39" s="140"/>
      <c r="AA39" s="25">
        <f t="shared" si="4"/>
        <v>48.398</v>
      </c>
      <c r="AB39" s="25">
        <f t="shared" si="5"/>
        <v>0</v>
      </c>
      <c r="AC39" s="139"/>
      <c r="AD39" s="26">
        <f t="shared" si="6"/>
        <v>0</v>
      </c>
      <c r="AE39" s="26">
        <f t="shared" si="7"/>
        <v>0</v>
      </c>
      <c r="AF39" s="137"/>
      <c r="AG39" s="26">
        <f t="shared" si="8"/>
        <v>0</v>
      </c>
      <c r="AH39" s="26">
        <f t="shared" si="9"/>
        <v>0</v>
      </c>
      <c r="AI39" s="137"/>
      <c r="AJ39" s="26">
        <f t="shared" si="10"/>
        <v>0</v>
      </c>
      <c r="AK39" s="26">
        <f t="shared" si="11"/>
        <v>0</v>
      </c>
      <c r="AL39" s="137"/>
      <c r="AM39" s="26">
        <f t="shared" si="12"/>
        <v>0</v>
      </c>
      <c r="AN39" s="26">
        <f t="shared" si="13"/>
        <v>0</v>
      </c>
      <c r="AO39" s="137"/>
      <c r="AP39" s="26">
        <f t="shared" si="14"/>
        <v>0</v>
      </c>
      <c r="AQ39" s="26">
        <f t="shared" si="15"/>
        <v>0</v>
      </c>
      <c r="AR39" s="23">
        <f t="shared" si="16"/>
        <v>0</v>
      </c>
      <c r="AS39" s="23">
        <f t="shared" si="17"/>
        <v>48.398</v>
      </c>
      <c r="AT39" s="24">
        <f t="shared" si="18"/>
        <v>48.398</v>
      </c>
      <c r="AU39" s="140"/>
      <c r="AV39" s="25">
        <f t="shared" si="19"/>
        <v>48.398</v>
      </c>
      <c r="AW39" s="25">
        <f t="shared" si="20"/>
        <v>0</v>
      </c>
      <c r="AX39" s="139"/>
      <c r="AY39" s="26">
        <f t="shared" si="21"/>
        <v>0</v>
      </c>
      <c r="AZ39" s="26">
        <f t="shared" si="22"/>
        <v>0</v>
      </c>
      <c r="BA39" s="137"/>
      <c r="BB39" s="26">
        <f t="shared" si="23"/>
        <v>0</v>
      </c>
      <c r="BC39" s="26">
        <f t="shared" si="24"/>
        <v>0</v>
      </c>
      <c r="BD39" s="137"/>
      <c r="BE39" s="26">
        <f t="shared" si="25"/>
        <v>0</v>
      </c>
      <c r="BF39" s="26">
        <f t="shared" si="0"/>
        <v>0</v>
      </c>
      <c r="BG39" s="137"/>
      <c r="BH39" s="26">
        <f t="shared" si="26"/>
        <v>0</v>
      </c>
      <c r="BI39" s="26">
        <f t="shared" si="27"/>
        <v>0</v>
      </c>
      <c r="BJ39" s="137"/>
      <c r="BK39" s="26">
        <f t="shared" si="28"/>
        <v>0</v>
      </c>
      <c r="BL39" s="26">
        <f t="shared" si="29"/>
        <v>0</v>
      </c>
      <c r="BM39" s="23">
        <f t="shared" si="30"/>
        <v>0</v>
      </c>
      <c r="BN39" s="57">
        <f t="shared" si="31"/>
        <v>48.398</v>
      </c>
      <c r="BO39" s="24">
        <f t="shared" si="32"/>
        <v>48.398</v>
      </c>
      <c r="BP39" s="137"/>
    </row>
    <row r="40" spans="1:68" s="130" customFormat="1" ht="12.75">
      <c r="A40" s="127">
        <v>2</v>
      </c>
      <c r="B40" s="126" t="s">
        <v>56</v>
      </c>
      <c r="C40" s="127" t="s">
        <v>48</v>
      </c>
      <c r="D40" s="25">
        <v>15</v>
      </c>
      <c r="E40" s="126"/>
      <c r="F40" s="128">
        <v>48.398</v>
      </c>
      <c r="G40" s="128"/>
      <c r="H40" s="129"/>
      <c r="I40" s="129"/>
      <c r="J40" s="129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23">
        <f t="shared" si="1"/>
        <v>0</v>
      </c>
      <c r="X40" s="23">
        <f t="shared" si="2"/>
        <v>48.398</v>
      </c>
      <c r="Y40" s="24">
        <f t="shared" si="3"/>
        <v>63.398</v>
      </c>
      <c r="Z40" s="127">
        <v>0.171</v>
      </c>
      <c r="AA40" s="25">
        <f t="shared" si="4"/>
        <v>48.569</v>
      </c>
      <c r="AB40" s="25">
        <f t="shared" si="5"/>
        <v>0.171</v>
      </c>
      <c r="AC40" s="129"/>
      <c r="AD40" s="26">
        <f t="shared" si="6"/>
        <v>0</v>
      </c>
      <c r="AE40" s="26">
        <f t="shared" si="7"/>
        <v>0</v>
      </c>
      <c r="AF40" s="126">
        <v>0</v>
      </c>
      <c r="AG40" s="26">
        <f t="shared" si="8"/>
        <v>0</v>
      </c>
      <c r="AH40" s="26">
        <f t="shared" si="9"/>
        <v>0</v>
      </c>
      <c r="AI40" s="262">
        <v>0.374</v>
      </c>
      <c r="AJ40" s="56">
        <f>AI40+O40</f>
        <v>0.374</v>
      </c>
      <c r="AK40" s="56">
        <f t="shared" si="11"/>
        <v>0.374</v>
      </c>
      <c r="AL40" s="126"/>
      <c r="AM40" s="26">
        <f t="shared" si="12"/>
        <v>0</v>
      </c>
      <c r="AN40" s="26">
        <f t="shared" si="13"/>
        <v>0</v>
      </c>
      <c r="AO40" s="126"/>
      <c r="AP40" s="26">
        <f t="shared" si="14"/>
        <v>0</v>
      </c>
      <c r="AQ40" s="26">
        <f t="shared" si="15"/>
        <v>0</v>
      </c>
      <c r="AR40" s="57">
        <f>Z40+AC40+AF40+AI40+AL40+AO40</f>
        <v>0.545</v>
      </c>
      <c r="AS40" s="57">
        <f t="shared" si="17"/>
        <v>48.943000000000005</v>
      </c>
      <c r="AT40" s="24">
        <f t="shared" si="18"/>
        <v>63.943000000000005</v>
      </c>
      <c r="AU40" s="127"/>
      <c r="AV40" s="25">
        <f t="shared" si="19"/>
        <v>48.569</v>
      </c>
      <c r="AW40" s="25">
        <f t="shared" si="20"/>
        <v>0.171</v>
      </c>
      <c r="AX40" s="129"/>
      <c r="AY40" s="26">
        <f t="shared" si="21"/>
        <v>0</v>
      </c>
      <c r="AZ40" s="26">
        <f t="shared" si="22"/>
        <v>0</v>
      </c>
      <c r="BA40" s="126"/>
      <c r="BB40" s="26">
        <f t="shared" si="23"/>
        <v>0</v>
      </c>
      <c r="BC40" s="26">
        <f t="shared" si="24"/>
        <v>0</v>
      </c>
      <c r="BD40" s="262">
        <v>0.015</v>
      </c>
      <c r="BE40" s="59">
        <f>BD40+AJ40</f>
        <v>0.389</v>
      </c>
      <c r="BF40" s="56">
        <f t="shared" si="0"/>
        <v>0.389</v>
      </c>
      <c r="BG40" s="126"/>
      <c r="BH40" s="26">
        <f t="shared" si="26"/>
        <v>0</v>
      </c>
      <c r="BI40" s="26">
        <f t="shared" si="27"/>
        <v>0</v>
      </c>
      <c r="BJ40" s="126"/>
      <c r="BK40" s="26">
        <f t="shared" si="28"/>
        <v>0</v>
      </c>
      <c r="BL40" s="26">
        <f t="shared" si="29"/>
        <v>0</v>
      </c>
      <c r="BM40" s="57">
        <f>AU40+AX40+BA40+BD40+BG40+BJ40</f>
        <v>0.015</v>
      </c>
      <c r="BN40" s="57">
        <f t="shared" si="31"/>
        <v>48.958000000000006</v>
      </c>
      <c r="BO40" s="24">
        <f t="shared" si="32"/>
        <v>63.958000000000006</v>
      </c>
      <c r="BP40" s="207"/>
    </row>
    <row r="41" spans="1:68" s="130" customFormat="1" ht="12.75">
      <c r="A41" s="127">
        <v>3</v>
      </c>
      <c r="B41" s="126" t="s">
        <v>57</v>
      </c>
      <c r="C41" s="127" t="s">
        <v>48</v>
      </c>
      <c r="D41" s="25">
        <v>0</v>
      </c>
      <c r="E41" s="126"/>
      <c r="F41" s="128">
        <v>0</v>
      </c>
      <c r="G41" s="128"/>
      <c r="H41" s="129"/>
      <c r="I41" s="129"/>
      <c r="J41" s="129"/>
      <c r="K41" s="126">
        <v>15</v>
      </c>
      <c r="L41" s="126">
        <v>15</v>
      </c>
      <c r="M41" s="126">
        <v>15</v>
      </c>
      <c r="N41" s="126">
        <v>15</v>
      </c>
      <c r="O41" s="126">
        <v>15</v>
      </c>
      <c r="P41" s="126">
        <v>15</v>
      </c>
      <c r="Q41" s="126"/>
      <c r="R41" s="126"/>
      <c r="S41" s="126"/>
      <c r="T41" s="126"/>
      <c r="U41" s="126"/>
      <c r="V41" s="126"/>
      <c r="W41" s="23">
        <f t="shared" si="1"/>
        <v>30</v>
      </c>
      <c r="X41" s="23">
        <f t="shared" si="2"/>
        <v>30</v>
      </c>
      <c r="Y41" s="24">
        <f t="shared" si="3"/>
        <v>30</v>
      </c>
      <c r="Z41" s="127">
        <f>Z38-Z40</f>
        <v>0.743</v>
      </c>
      <c r="AA41" s="58">
        <f>Z41+F41</f>
        <v>0.743</v>
      </c>
      <c r="AB41" s="25">
        <f t="shared" si="5"/>
        <v>0.743</v>
      </c>
      <c r="AC41" s="129"/>
      <c r="AD41" s="59">
        <f aca="true" t="shared" si="33" ref="AD41:AI41">AD38-AD40</f>
        <v>0</v>
      </c>
      <c r="AE41" s="59">
        <f t="shared" si="33"/>
        <v>0</v>
      </c>
      <c r="AF41" s="26">
        <f t="shared" si="33"/>
        <v>1</v>
      </c>
      <c r="AG41" s="26">
        <f t="shared" si="33"/>
        <v>16</v>
      </c>
      <c r="AH41" s="26">
        <f t="shared" si="33"/>
        <v>16</v>
      </c>
      <c r="AI41" s="59">
        <f t="shared" si="33"/>
        <v>-0.374</v>
      </c>
      <c r="AJ41" s="59">
        <f>AJ38-AJ40</f>
        <v>14.626</v>
      </c>
      <c r="AK41" s="59">
        <f aca="true" t="shared" si="34" ref="AK41:AQ41">AK38-AK40</f>
        <v>14.626</v>
      </c>
      <c r="AL41" s="59">
        <f t="shared" si="34"/>
        <v>0</v>
      </c>
      <c r="AM41" s="59">
        <f t="shared" si="34"/>
        <v>0</v>
      </c>
      <c r="AN41" s="59">
        <f t="shared" si="34"/>
        <v>0</v>
      </c>
      <c r="AO41" s="59">
        <f t="shared" si="34"/>
        <v>0</v>
      </c>
      <c r="AP41" s="59">
        <f t="shared" si="34"/>
        <v>0</v>
      </c>
      <c r="AQ41" s="59">
        <f t="shared" si="34"/>
        <v>0</v>
      </c>
      <c r="AR41" s="59">
        <f>AR38-AR40</f>
        <v>1.3690000000000002</v>
      </c>
      <c r="AS41" s="59">
        <f>AS38-AS40</f>
        <v>31.369000000000007</v>
      </c>
      <c r="AT41" s="24">
        <f t="shared" si="18"/>
        <v>31.369</v>
      </c>
      <c r="AU41" s="127">
        <f>AU38-AU40</f>
        <v>0</v>
      </c>
      <c r="AV41" s="58">
        <f aca="true" t="shared" si="35" ref="AV41:AV47">AU41+AA41</f>
        <v>0.743</v>
      </c>
      <c r="AW41" s="25">
        <f t="shared" si="20"/>
        <v>0.743</v>
      </c>
      <c r="AX41" s="129"/>
      <c r="AY41" s="59">
        <f aca="true" t="shared" si="36" ref="AY41:BD41">AY38-AY40</f>
        <v>0</v>
      </c>
      <c r="AZ41" s="59">
        <f t="shared" si="36"/>
        <v>0</v>
      </c>
      <c r="BA41" s="26">
        <f t="shared" si="36"/>
        <v>0</v>
      </c>
      <c r="BB41" s="26">
        <f t="shared" si="36"/>
        <v>16</v>
      </c>
      <c r="BC41" s="26">
        <f t="shared" si="36"/>
        <v>16</v>
      </c>
      <c r="BD41" s="59">
        <f t="shared" si="36"/>
        <v>-0.015</v>
      </c>
      <c r="BE41" s="59">
        <f>BE38-BE40</f>
        <v>14.611</v>
      </c>
      <c r="BF41" s="59">
        <f aca="true" t="shared" si="37" ref="BF41:BL41">BF38-BF40</f>
        <v>14.611</v>
      </c>
      <c r="BG41" s="59">
        <f t="shared" si="37"/>
        <v>0</v>
      </c>
      <c r="BH41" s="59">
        <f t="shared" si="37"/>
        <v>0</v>
      </c>
      <c r="BI41" s="59">
        <f t="shared" si="37"/>
        <v>0</v>
      </c>
      <c r="BJ41" s="59">
        <f t="shared" si="37"/>
        <v>0</v>
      </c>
      <c r="BK41" s="59">
        <f t="shared" si="37"/>
        <v>0</v>
      </c>
      <c r="BL41" s="59">
        <f t="shared" si="37"/>
        <v>0</v>
      </c>
      <c r="BM41" s="59">
        <f>BM38-BM40</f>
        <v>-0.015</v>
      </c>
      <c r="BN41" s="59">
        <f>BN38-BN40</f>
        <v>31.354000000000006</v>
      </c>
      <c r="BO41" s="24">
        <f t="shared" si="32"/>
        <v>31.354</v>
      </c>
      <c r="BP41" s="208"/>
    </row>
    <row r="42" spans="1:68" s="118" customFormat="1" ht="18" customHeight="1">
      <c r="A42" s="115" t="s">
        <v>58</v>
      </c>
      <c r="B42" s="44" t="s">
        <v>59</v>
      </c>
      <c r="C42" s="115"/>
      <c r="D42" s="116"/>
      <c r="E42" s="44"/>
      <c r="F42" s="117"/>
      <c r="G42" s="117"/>
      <c r="H42" s="50"/>
      <c r="I42" s="50"/>
      <c r="J42" s="50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1">
        <f t="shared" si="1"/>
        <v>0</v>
      </c>
      <c r="X42" s="1">
        <f t="shared" si="2"/>
        <v>0</v>
      </c>
      <c r="Y42" s="2">
        <f t="shared" si="3"/>
        <v>0</v>
      </c>
      <c r="Z42" s="44"/>
      <c r="AA42" s="21">
        <f t="shared" si="4"/>
        <v>0</v>
      </c>
      <c r="AB42" s="21">
        <f t="shared" si="5"/>
        <v>0</v>
      </c>
      <c r="AC42" s="50"/>
      <c r="AD42" s="6">
        <f t="shared" si="6"/>
        <v>0</v>
      </c>
      <c r="AE42" s="6">
        <f t="shared" si="7"/>
        <v>0</v>
      </c>
      <c r="AF42" s="44"/>
      <c r="AG42" s="6">
        <f t="shared" si="8"/>
        <v>0</v>
      </c>
      <c r="AH42" s="6">
        <f t="shared" si="9"/>
        <v>0</v>
      </c>
      <c r="AI42" s="44"/>
      <c r="AJ42" s="6">
        <f t="shared" si="10"/>
        <v>0</v>
      </c>
      <c r="AK42" s="6">
        <f t="shared" si="11"/>
        <v>0</v>
      </c>
      <c r="AL42" s="44"/>
      <c r="AM42" s="6">
        <f t="shared" si="12"/>
        <v>0</v>
      </c>
      <c r="AN42" s="6">
        <f t="shared" si="13"/>
        <v>0</v>
      </c>
      <c r="AO42" s="44"/>
      <c r="AP42" s="6">
        <f t="shared" si="14"/>
        <v>0</v>
      </c>
      <c r="AQ42" s="6">
        <f t="shared" si="15"/>
        <v>0</v>
      </c>
      <c r="AR42" s="1">
        <f t="shared" si="16"/>
        <v>0</v>
      </c>
      <c r="AS42" s="1">
        <f t="shared" si="17"/>
        <v>0</v>
      </c>
      <c r="AT42" s="2">
        <f t="shared" si="18"/>
        <v>0</v>
      </c>
      <c r="AU42" s="44"/>
      <c r="AV42" s="21">
        <f t="shared" si="35"/>
        <v>0</v>
      </c>
      <c r="AW42" s="21">
        <f t="shared" si="20"/>
        <v>0</v>
      </c>
      <c r="AX42" s="50"/>
      <c r="AY42" s="6">
        <f aca="true" t="shared" si="38" ref="AY42:AY65">AX42+AD42</f>
        <v>0</v>
      </c>
      <c r="AZ42" s="6">
        <f>AE42+AX42</f>
        <v>0</v>
      </c>
      <c r="BA42" s="44"/>
      <c r="BB42" s="6">
        <f aca="true" t="shared" si="39" ref="BB42:BB47">BA42+AG42</f>
        <v>0</v>
      </c>
      <c r="BC42" s="6">
        <f>BA42+AH42</f>
        <v>0</v>
      </c>
      <c r="BD42" s="44"/>
      <c r="BE42" s="6">
        <f aca="true" t="shared" si="40" ref="BE42:BE47">BD42+AJ42</f>
        <v>0</v>
      </c>
      <c r="BF42" s="6">
        <f>BD42+AK42</f>
        <v>0</v>
      </c>
      <c r="BG42" s="44"/>
      <c r="BH42" s="6">
        <f aca="true" t="shared" si="41" ref="BH42:BH47">BG42+AM42</f>
        <v>0</v>
      </c>
      <c r="BI42" s="6">
        <f>BG42+AN42</f>
        <v>0</v>
      </c>
      <c r="BJ42" s="44"/>
      <c r="BK42" s="6">
        <f aca="true" t="shared" si="42" ref="BK42:BK47">BJ42+AP42</f>
        <v>0</v>
      </c>
      <c r="BL42" s="6">
        <f>BJ42+AQ42</f>
        <v>0</v>
      </c>
      <c r="BM42" s="1">
        <f aca="true" t="shared" si="43" ref="BM42:BM65">AU42+AX42+BA42+BD42+BG42+BJ42</f>
        <v>0</v>
      </c>
      <c r="BN42" s="1">
        <f aca="true" t="shared" si="44" ref="BN42:BN65">AV42+AY42+BB42+BE42+BH42+BK42</f>
        <v>0</v>
      </c>
      <c r="BO42" s="2">
        <f t="shared" si="32"/>
        <v>0</v>
      </c>
      <c r="BP42" s="2"/>
    </row>
    <row r="43" spans="1:68" s="118" customFormat="1" ht="39.75" customHeight="1">
      <c r="A43" s="115">
        <v>1</v>
      </c>
      <c r="B43" s="142" t="s">
        <v>60</v>
      </c>
      <c r="C43" s="115" t="s">
        <v>61</v>
      </c>
      <c r="D43" s="41">
        <v>123</v>
      </c>
      <c r="E43" s="42"/>
      <c r="F43" s="42">
        <v>1</v>
      </c>
      <c r="G43" s="42"/>
      <c r="H43" s="43"/>
      <c r="I43" s="43">
        <v>3</v>
      </c>
      <c r="J43" s="43"/>
      <c r="K43" s="44"/>
      <c r="L43" s="42">
        <v>2</v>
      </c>
      <c r="M43" s="42"/>
      <c r="N43" s="42"/>
      <c r="O43" s="44"/>
      <c r="P43" s="44"/>
      <c r="Q43" s="42"/>
      <c r="R43" s="44"/>
      <c r="S43" s="44"/>
      <c r="T43" s="44"/>
      <c r="U43" s="44">
        <v>1</v>
      </c>
      <c r="V43" s="44"/>
      <c r="W43" s="1">
        <f t="shared" si="1"/>
        <v>0</v>
      </c>
      <c r="X43" s="1">
        <f t="shared" si="2"/>
        <v>7</v>
      </c>
      <c r="Y43" s="3">
        <f t="shared" si="3"/>
        <v>130</v>
      </c>
      <c r="Z43" s="42"/>
      <c r="AA43" s="21">
        <f t="shared" si="4"/>
        <v>1</v>
      </c>
      <c r="AB43" s="21">
        <f t="shared" si="5"/>
        <v>0</v>
      </c>
      <c r="AC43" s="43"/>
      <c r="AD43" s="6">
        <f t="shared" si="6"/>
        <v>3</v>
      </c>
      <c r="AE43" s="6">
        <f t="shared" si="7"/>
        <v>0</v>
      </c>
      <c r="AF43" s="44"/>
      <c r="AG43" s="6">
        <f t="shared" si="8"/>
        <v>2</v>
      </c>
      <c r="AH43" s="6">
        <f t="shared" si="9"/>
        <v>0</v>
      </c>
      <c r="AI43" s="42"/>
      <c r="AJ43" s="6">
        <f t="shared" si="10"/>
        <v>0</v>
      </c>
      <c r="AK43" s="6">
        <f t="shared" si="11"/>
        <v>0</v>
      </c>
      <c r="AL43" s="42"/>
      <c r="AM43" s="6">
        <f t="shared" si="12"/>
        <v>0</v>
      </c>
      <c r="AN43" s="6">
        <f t="shared" si="13"/>
        <v>0</v>
      </c>
      <c r="AO43" s="44"/>
      <c r="AP43" s="6">
        <f t="shared" si="14"/>
        <v>1</v>
      </c>
      <c r="AQ43" s="6">
        <f t="shared" si="15"/>
        <v>0</v>
      </c>
      <c r="AR43" s="1">
        <f t="shared" si="16"/>
        <v>0</v>
      </c>
      <c r="AS43" s="1">
        <f t="shared" si="17"/>
        <v>7</v>
      </c>
      <c r="AT43" s="3">
        <f t="shared" si="18"/>
        <v>130</v>
      </c>
      <c r="AU43" s="42"/>
      <c r="AV43" s="21">
        <f t="shared" si="35"/>
        <v>1</v>
      </c>
      <c r="AW43" s="21">
        <f t="shared" si="20"/>
        <v>0</v>
      </c>
      <c r="AX43" s="43">
        <v>1</v>
      </c>
      <c r="AY43" s="6">
        <f t="shared" si="38"/>
        <v>4</v>
      </c>
      <c r="AZ43" s="6">
        <f>AE43+AX43</f>
        <v>1</v>
      </c>
      <c r="BA43" s="44"/>
      <c r="BB43" s="6">
        <f t="shared" si="39"/>
        <v>2</v>
      </c>
      <c r="BC43" s="6">
        <f>BA43+AH43</f>
        <v>0</v>
      </c>
      <c r="BD43" s="42"/>
      <c r="BE43" s="6">
        <f t="shared" si="40"/>
        <v>0</v>
      </c>
      <c r="BF43" s="6">
        <f>BD43+AK43</f>
        <v>0</v>
      </c>
      <c r="BG43" s="42"/>
      <c r="BH43" s="6">
        <f t="shared" si="41"/>
        <v>0</v>
      </c>
      <c r="BI43" s="6">
        <f>BG43+AN43</f>
        <v>0</v>
      </c>
      <c r="BJ43" s="44"/>
      <c r="BK43" s="6">
        <f t="shared" si="42"/>
        <v>1</v>
      </c>
      <c r="BL43" s="6">
        <f>BJ43+AQ43</f>
        <v>0</v>
      </c>
      <c r="BM43" s="1">
        <f t="shared" si="43"/>
        <v>1</v>
      </c>
      <c r="BN43" s="1">
        <f t="shared" si="44"/>
        <v>8</v>
      </c>
      <c r="BO43" s="3">
        <f t="shared" si="32"/>
        <v>131</v>
      </c>
      <c r="BP43" s="3"/>
    </row>
    <row r="44" spans="1:68" ht="38.25">
      <c r="A44" s="45" t="s">
        <v>54</v>
      </c>
      <c r="B44" s="143" t="s">
        <v>62</v>
      </c>
      <c r="C44" s="27" t="s">
        <v>61</v>
      </c>
      <c r="D44" s="46">
        <v>121</v>
      </c>
      <c r="E44" s="28"/>
      <c r="F44" s="47"/>
      <c r="G44" s="47"/>
      <c r="H44" s="48"/>
      <c r="I44" s="47"/>
      <c r="J44" s="47"/>
      <c r="K44" s="28"/>
      <c r="L44" s="47"/>
      <c r="M44" s="47"/>
      <c r="N44" s="28"/>
      <c r="O44" s="47"/>
      <c r="P44" s="47"/>
      <c r="Q44" s="28"/>
      <c r="R44" s="47"/>
      <c r="S44" s="47"/>
      <c r="T44" s="28"/>
      <c r="U44" s="47"/>
      <c r="V44" s="47"/>
      <c r="W44" s="1">
        <f t="shared" si="1"/>
        <v>0</v>
      </c>
      <c r="X44" s="1">
        <f t="shared" si="2"/>
        <v>0</v>
      </c>
      <c r="Y44" s="3">
        <f t="shared" si="3"/>
        <v>121</v>
      </c>
      <c r="Z44" s="28"/>
      <c r="AA44" s="21">
        <f t="shared" si="4"/>
        <v>0</v>
      </c>
      <c r="AB44" s="21">
        <f t="shared" si="5"/>
        <v>0</v>
      </c>
      <c r="AC44" s="48"/>
      <c r="AD44" s="6">
        <f t="shared" si="6"/>
        <v>0</v>
      </c>
      <c r="AE44" s="6">
        <f t="shared" si="7"/>
        <v>0</v>
      </c>
      <c r="AF44" s="28"/>
      <c r="AG44" s="6">
        <f t="shared" si="8"/>
        <v>0</v>
      </c>
      <c r="AH44" s="6">
        <f t="shared" si="9"/>
        <v>0</v>
      </c>
      <c r="AI44" s="28"/>
      <c r="AJ44" s="6">
        <f t="shared" si="10"/>
        <v>0</v>
      </c>
      <c r="AK44" s="6">
        <f t="shared" si="11"/>
        <v>0</v>
      </c>
      <c r="AL44" s="28"/>
      <c r="AM44" s="6">
        <f t="shared" si="12"/>
        <v>0</v>
      </c>
      <c r="AN44" s="6">
        <f t="shared" si="13"/>
        <v>0</v>
      </c>
      <c r="AO44" s="28"/>
      <c r="AP44" s="6">
        <f t="shared" si="14"/>
        <v>0</v>
      </c>
      <c r="AQ44" s="6">
        <f t="shared" si="15"/>
        <v>0</v>
      </c>
      <c r="AR44" s="1">
        <f t="shared" si="16"/>
        <v>0</v>
      </c>
      <c r="AS44" s="1">
        <f t="shared" si="17"/>
        <v>0</v>
      </c>
      <c r="AT44" s="3">
        <f t="shared" si="18"/>
        <v>121</v>
      </c>
      <c r="AU44" s="28"/>
      <c r="AV44" s="21">
        <f t="shared" si="35"/>
        <v>0</v>
      </c>
      <c r="AW44" s="21">
        <f t="shared" si="20"/>
        <v>0</v>
      </c>
      <c r="AX44" s="48"/>
      <c r="AY44" s="6">
        <f t="shared" si="38"/>
        <v>0</v>
      </c>
      <c r="AZ44" s="6">
        <f>AE44+AX44</f>
        <v>0</v>
      </c>
      <c r="BA44" s="28"/>
      <c r="BB44" s="6">
        <f t="shared" si="39"/>
        <v>0</v>
      </c>
      <c r="BC44" s="6">
        <f>BA44+AH44</f>
        <v>0</v>
      </c>
      <c r="BD44" s="28"/>
      <c r="BE44" s="6">
        <f t="shared" si="40"/>
        <v>0</v>
      </c>
      <c r="BF44" s="6">
        <f>BD44+AK44</f>
        <v>0</v>
      </c>
      <c r="BG44" s="28"/>
      <c r="BH44" s="6">
        <f t="shared" si="41"/>
        <v>0</v>
      </c>
      <c r="BI44" s="6">
        <f>BG44+AN44</f>
        <v>0</v>
      </c>
      <c r="BJ44" s="28"/>
      <c r="BK44" s="6">
        <f t="shared" si="42"/>
        <v>0</v>
      </c>
      <c r="BL44" s="6">
        <f>BJ44+AQ44</f>
        <v>0</v>
      </c>
      <c r="BM44" s="1">
        <f t="shared" si="43"/>
        <v>0</v>
      </c>
      <c r="BN44" s="1">
        <f t="shared" si="44"/>
        <v>0</v>
      </c>
      <c r="BO44" s="3">
        <f t="shared" si="32"/>
        <v>121</v>
      </c>
      <c r="BP44" s="3"/>
    </row>
    <row r="45" spans="1:68" s="149" customFormat="1" ht="29.25" customHeight="1">
      <c r="A45" s="144">
        <v>2</v>
      </c>
      <c r="B45" s="145" t="s">
        <v>63</v>
      </c>
      <c r="C45" s="144" t="s">
        <v>61</v>
      </c>
      <c r="D45" s="146">
        <v>18</v>
      </c>
      <c r="E45" s="147"/>
      <c r="F45" s="148">
        <v>1</v>
      </c>
      <c r="G45" s="148"/>
      <c r="H45" s="148"/>
      <c r="I45" s="148">
        <v>1</v>
      </c>
      <c r="J45" s="148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7">
        <f t="shared" si="1"/>
        <v>0</v>
      </c>
      <c r="X45" s="7">
        <f t="shared" si="2"/>
        <v>2</v>
      </c>
      <c r="Y45" s="9">
        <f t="shared" si="3"/>
        <v>20</v>
      </c>
      <c r="Z45" s="147">
        <v>1</v>
      </c>
      <c r="AA45" s="11">
        <f t="shared" si="4"/>
        <v>2</v>
      </c>
      <c r="AB45" s="11">
        <f t="shared" si="5"/>
        <v>1</v>
      </c>
      <c r="AC45" s="148">
        <v>2</v>
      </c>
      <c r="AD45" s="60">
        <f t="shared" si="6"/>
        <v>3</v>
      </c>
      <c r="AE45" s="60">
        <f>J45+AD45</f>
        <v>3</v>
      </c>
      <c r="AF45" s="147"/>
      <c r="AG45" s="60">
        <f t="shared" si="8"/>
        <v>0</v>
      </c>
      <c r="AH45" s="60">
        <f t="shared" si="9"/>
        <v>0</v>
      </c>
      <c r="AI45" s="147"/>
      <c r="AJ45" s="60">
        <f t="shared" si="10"/>
        <v>0</v>
      </c>
      <c r="AK45" s="60">
        <f t="shared" si="11"/>
        <v>0</v>
      </c>
      <c r="AL45" s="147"/>
      <c r="AM45" s="60">
        <f t="shared" si="12"/>
        <v>0</v>
      </c>
      <c r="AN45" s="60">
        <f t="shared" si="13"/>
        <v>0</v>
      </c>
      <c r="AO45" s="147"/>
      <c r="AP45" s="60">
        <f t="shared" si="14"/>
        <v>0</v>
      </c>
      <c r="AQ45" s="60">
        <f t="shared" si="15"/>
        <v>0</v>
      </c>
      <c r="AR45" s="7">
        <f t="shared" si="16"/>
        <v>3</v>
      </c>
      <c r="AS45" s="7">
        <f t="shared" si="17"/>
        <v>5</v>
      </c>
      <c r="AT45" s="9">
        <f t="shared" si="18"/>
        <v>23</v>
      </c>
      <c r="AU45" s="147"/>
      <c r="AV45" s="11">
        <f t="shared" si="35"/>
        <v>2</v>
      </c>
      <c r="AW45" s="11">
        <f t="shared" si="20"/>
        <v>1</v>
      </c>
      <c r="AX45" s="148">
        <v>2</v>
      </c>
      <c r="AY45" s="60">
        <f t="shared" si="38"/>
        <v>5</v>
      </c>
      <c r="AZ45" s="60">
        <f>AE45+AY45</f>
        <v>8</v>
      </c>
      <c r="BA45" s="147"/>
      <c r="BB45" s="60">
        <f t="shared" si="39"/>
        <v>0</v>
      </c>
      <c r="BC45" s="60">
        <f>BA45+AH45</f>
        <v>0</v>
      </c>
      <c r="BD45" s="147"/>
      <c r="BE45" s="60">
        <f t="shared" si="40"/>
        <v>0</v>
      </c>
      <c r="BF45" s="60">
        <f>BD45+AK45</f>
        <v>0</v>
      </c>
      <c r="BG45" s="147"/>
      <c r="BH45" s="60">
        <f t="shared" si="41"/>
        <v>0</v>
      </c>
      <c r="BI45" s="60">
        <f>BG45+AN45</f>
        <v>0</v>
      </c>
      <c r="BJ45" s="147"/>
      <c r="BK45" s="60">
        <f t="shared" si="42"/>
        <v>0</v>
      </c>
      <c r="BL45" s="60">
        <f>BJ45+AQ45</f>
        <v>0</v>
      </c>
      <c r="BM45" s="7">
        <f t="shared" si="43"/>
        <v>2</v>
      </c>
      <c r="BN45" s="7">
        <f t="shared" si="44"/>
        <v>7</v>
      </c>
      <c r="BO45" s="9">
        <f t="shared" si="32"/>
        <v>25</v>
      </c>
      <c r="BP45" s="237"/>
    </row>
    <row r="46" spans="1:68" s="155" customFormat="1" ht="18" customHeight="1">
      <c r="A46" s="10" t="s">
        <v>54</v>
      </c>
      <c r="B46" s="150" t="s">
        <v>64</v>
      </c>
      <c r="C46" s="151" t="s">
        <v>48</v>
      </c>
      <c r="D46" s="152">
        <v>357.42</v>
      </c>
      <c r="E46" s="153"/>
      <c r="F46" s="154">
        <v>4</v>
      </c>
      <c r="G46" s="154"/>
      <c r="H46" s="154"/>
      <c r="I46" s="154">
        <v>3</v>
      </c>
      <c r="J46" s="154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7">
        <f t="shared" si="1"/>
        <v>0</v>
      </c>
      <c r="X46" s="7">
        <f t="shared" si="2"/>
        <v>7</v>
      </c>
      <c r="Y46" s="8">
        <f t="shared" si="3"/>
        <v>364.42</v>
      </c>
      <c r="Z46" s="153">
        <v>74.669</v>
      </c>
      <c r="AA46" s="11">
        <f t="shared" si="4"/>
        <v>78.669</v>
      </c>
      <c r="AB46" s="224">
        <f>G46+AA46</f>
        <v>78.669</v>
      </c>
      <c r="AC46" s="225">
        <f>8.2+11</f>
        <v>19.2</v>
      </c>
      <c r="AD46" s="60">
        <f t="shared" si="6"/>
        <v>22.2</v>
      </c>
      <c r="AE46" s="226">
        <f>J46+AD46</f>
        <v>22.2</v>
      </c>
      <c r="AF46" s="153"/>
      <c r="AG46" s="60">
        <f t="shared" si="8"/>
        <v>0</v>
      </c>
      <c r="AH46" s="60">
        <f t="shared" si="9"/>
        <v>0</v>
      </c>
      <c r="AI46" s="153"/>
      <c r="AJ46" s="60">
        <f t="shared" si="10"/>
        <v>0</v>
      </c>
      <c r="AK46" s="60">
        <f t="shared" si="11"/>
        <v>0</v>
      </c>
      <c r="AL46" s="153"/>
      <c r="AM46" s="60">
        <f t="shared" si="12"/>
        <v>0</v>
      </c>
      <c r="AN46" s="60">
        <f t="shared" si="13"/>
        <v>0</v>
      </c>
      <c r="AO46" s="153"/>
      <c r="AP46" s="60">
        <f t="shared" si="14"/>
        <v>0</v>
      </c>
      <c r="AQ46" s="60">
        <f t="shared" si="15"/>
        <v>0</v>
      </c>
      <c r="AR46" s="224">
        <f>Z46+AC46+AF46+AI46+AL46+AO46</f>
        <v>93.869</v>
      </c>
      <c r="AS46" s="224">
        <f t="shared" si="17"/>
        <v>100.869</v>
      </c>
      <c r="AT46" s="8">
        <f t="shared" si="18"/>
        <v>458.289</v>
      </c>
      <c r="AU46" s="153"/>
      <c r="AV46" s="11">
        <f t="shared" si="35"/>
        <v>78.669</v>
      </c>
      <c r="AW46" s="224">
        <f>AB46+AV46</f>
        <v>157.338</v>
      </c>
      <c r="AX46" s="260">
        <v>21.21</v>
      </c>
      <c r="AY46" s="226">
        <f t="shared" si="38"/>
        <v>43.41</v>
      </c>
      <c r="AZ46" s="226">
        <f>AE46+AY46</f>
        <v>65.61</v>
      </c>
      <c r="BA46" s="153"/>
      <c r="BB46" s="60">
        <f t="shared" si="39"/>
        <v>0</v>
      </c>
      <c r="BC46" s="60">
        <f>BA46+AH46</f>
        <v>0</v>
      </c>
      <c r="BD46" s="153"/>
      <c r="BE46" s="60">
        <f t="shared" si="40"/>
        <v>0</v>
      </c>
      <c r="BF46" s="60">
        <f>BD46+AK46</f>
        <v>0</v>
      </c>
      <c r="BG46" s="153"/>
      <c r="BH46" s="60">
        <f t="shared" si="41"/>
        <v>0</v>
      </c>
      <c r="BI46" s="60">
        <f>BG46+AN46</f>
        <v>0</v>
      </c>
      <c r="BJ46" s="153"/>
      <c r="BK46" s="60">
        <f t="shared" si="42"/>
        <v>0</v>
      </c>
      <c r="BL46" s="60">
        <f>BJ46+AQ46</f>
        <v>0</v>
      </c>
      <c r="BM46" s="224">
        <f t="shared" si="43"/>
        <v>21.21</v>
      </c>
      <c r="BN46" s="224">
        <f t="shared" si="44"/>
        <v>122.079</v>
      </c>
      <c r="BO46" s="8">
        <f t="shared" si="32"/>
        <v>479.49899999999997</v>
      </c>
      <c r="BP46" s="237"/>
    </row>
    <row r="47" spans="1:68" s="236" customFormat="1" ht="25.5">
      <c r="A47" s="227" t="s">
        <v>54</v>
      </c>
      <c r="B47" s="228" t="s">
        <v>142</v>
      </c>
      <c r="C47" s="229" t="s">
        <v>61</v>
      </c>
      <c r="D47" s="230"/>
      <c r="E47" s="231">
        <v>1</v>
      </c>
      <c r="F47" s="232">
        <f>1+E47</f>
        <v>2</v>
      </c>
      <c r="G47" s="232"/>
      <c r="H47" s="232">
        <v>1</v>
      </c>
      <c r="I47" s="232">
        <v>1</v>
      </c>
      <c r="J47" s="232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3">
        <f t="shared" si="1"/>
        <v>2</v>
      </c>
      <c r="X47" s="233">
        <f t="shared" si="2"/>
        <v>3</v>
      </c>
      <c r="Y47" s="234"/>
      <c r="Z47" s="231">
        <v>1</v>
      </c>
      <c r="AA47" s="230">
        <f t="shared" si="4"/>
        <v>3</v>
      </c>
      <c r="AB47" s="230"/>
      <c r="AC47" s="232">
        <v>1</v>
      </c>
      <c r="AD47" s="235">
        <f t="shared" si="6"/>
        <v>2</v>
      </c>
      <c r="AE47" s="235"/>
      <c r="AF47" s="231"/>
      <c r="AG47" s="235">
        <f t="shared" si="8"/>
        <v>0</v>
      </c>
      <c r="AH47" s="235"/>
      <c r="AI47" s="231"/>
      <c r="AJ47" s="235">
        <f t="shared" si="10"/>
        <v>0</v>
      </c>
      <c r="AK47" s="235"/>
      <c r="AL47" s="231"/>
      <c r="AM47" s="235">
        <f t="shared" si="12"/>
        <v>0</v>
      </c>
      <c r="AN47" s="235"/>
      <c r="AO47" s="231"/>
      <c r="AP47" s="235">
        <f t="shared" si="14"/>
        <v>0</v>
      </c>
      <c r="AQ47" s="235"/>
      <c r="AR47" s="233">
        <f t="shared" si="16"/>
        <v>2</v>
      </c>
      <c r="AS47" s="233">
        <f t="shared" si="17"/>
        <v>5</v>
      </c>
      <c r="AT47" s="234"/>
      <c r="AU47" s="231"/>
      <c r="AV47" s="230">
        <f t="shared" si="35"/>
        <v>3</v>
      </c>
      <c r="AW47" s="230"/>
      <c r="AX47" s="232"/>
      <c r="AY47" s="235">
        <f t="shared" si="38"/>
        <v>2</v>
      </c>
      <c r="AZ47" s="235"/>
      <c r="BA47" s="231"/>
      <c r="BB47" s="235">
        <f t="shared" si="39"/>
        <v>0</v>
      </c>
      <c r="BC47" s="235"/>
      <c r="BD47" s="231"/>
      <c r="BE47" s="235">
        <f t="shared" si="40"/>
        <v>0</v>
      </c>
      <c r="BF47" s="235"/>
      <c r="BG47" s="231"/>
      <c r="BH47" s="235">
        <f t="shared" si="41"/>
        <v>0</v>
      </c>
      <c r="BI47" s="235"/>
      <c r="BJ47" s="231"/>
      <c r="BK47" s="235">
        <f t="shared" si="42"/>
        <v>0</v>
      </c>
      <c r="BL47" s="235"/>
      <c r="BM47" s="233">
        <f t="shared" si="43"/>
        <v>0</v>
      </c>
      <c r="BN47" s="233">
        <f t="shared" si="44"/>
        <v>5</v>
      </c>
      <c r="BO47" s="234"/>
      <c r="BP47" s="237"/>
    </row>
    <row r="48" spans="1:68" s="155" customFormat="1" ht="14.25" customHeight="1">
      <c r="A48" s="10" t="s">
        <v>54</v>
      </c>
      <c r="B48" s="150" t="s">
        <v>141</v>
      </c>
      <c r="C48" s="156" t="s">
        <v>61</v>
      </c>
      <c r="D48" s="11"/>
      <c r="E48" s="153">
        <v>0</v>
      </c>
      <c r="F48" s="154">
        <v>0</v>
      </c>
      <c r="G48" s="154"/>
      <c r="H48" s="154">
        <v>0</v>
      </c>
      <c r="I48" s="154">
        <v>0</v>
      </c>
      <c r="J48" s="154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7"/>
      <c r="X48" s="7"/>
      <c r="Y48" s="9"/>
      <c r="Z48" s="153"/>
      <c r="AA48" s="11"/>
      <c r="AB48" s="11"/>
      <c r="AC48" s="154">
        <v>1</v>
      </c>
      <c r="AD48" s="235">
        <f t="shared" si="6"/>
        <v>1</v>
      </c>
      <c r="AE48" s="60"/>
      <c r="AF48" s="153"/>
      <c r="AG48" s="60"/>
      <c r="AH48" s="60"/>
      <c r="AI48" s="153"/>
      <c r="AJ48" s="60"/>
      <c r="AK48" s="60"/>
      <c r="AL48" s="153"/>
      <c r="AM48" s="60"/>
      <c r="AN48" s="60"/>
      <c r="AO48" s="153"/>
      <c r="AP48" s="60"/>
      <c r="AQ48" s="60"/>
      <c r="AR48" s="233">
        <f>Z48+AC48+AF48+AI48+AL48+AO48</f>
        <v>1</v>
      </c>
      <c r="AS48" s="233">
        <f>AA48+AD48+AG48+AJ48+AM48+AP48</f>
        <v>1</v>
      </c>
      <c r="AT48" s="9"/>
      <c r="AU48" s="153"/>
      <c r="AV48" s="11"/>
      <c r="AW48" s="11"/>
      <c r="AX48" s="154"/>
      <c r="AY48" s="235">
        <f t="shared" si="38"/>
        <v>1</v>
      </c>
      <c r="AZ48" s="60"/>
      <c r="BA48" s="153"/>
      <c r="BB48" s="60"/>
      <c r="BC48" s="60"/>
      <c r="BD48" s="153"/>
      <c r="BE48" s="60"/>
      <c r="BF48" s="60"/>
      <c r="BG48" s="153"/>
      <c r="BH48" s="60"/>
      <c r="BI48" s="60"/>
      <c r="BJ48" s="153"/>
      <c r="BK48" s="60"/>
      <c r="BL48" s="60"/>
      <c r="BM48" s="233">
        <f t="shared" si="43"/>
        <v>0</v>
      </c>
      <c r="BN48" s="233">
        <f t="shared" si="44"/>
        <v>1</v>
      </c>
      <c r="BO48" s="9"/>
      <c r="BP48" s="237"/>
    </row>
    <row r="49" spans="1:68" s="118" customFormat="1" ht="12.75">
      <c r="A49" s="115">
        <v>3</v>
      </c>
      <c r="B49" s="44" t="s">
        <v>65</v>
      </c>
      <c r="C49" s="115" t="s">
        <v>61</v>
      </c>
      <c r="D49" s="49">
        <f>F49+I49+L49+O49+R49+U49</f>
        <v>0</v>
      </c>
      <c r="E49" s="42"/>
      <c r="F49" s="44"/>
      <c r="G49" s="44"/>
      <c r="H49" s="50"/>
      <c r="I49" s="50"/>
      <c r="J49" s="50"/>
      <c r="K49" s="42"/>
      <c r="L49" s="44"/>
      <c r="M49" s="44"/>
      <c r="N49" s="42"/>
      <c r="O49" s="44"/>
      <c r="P49" s="44"/>
      <c r="Q49" s="42"/>
      <c r="R49" s="44"/>
      <c r="S49" s="44"/>
      <c r="T49" s="42"/>
      <c r="U49" s="44"/>
      <c r="V49" s="44"/>
      <c r="W49" s="1">
        <f t="shared" si="1"/>
        <v>0</v>
      </c>
      <c r="X49" s="1">
        <f t="shared" si="2"/>
        <v>0</v>
      </c>
      <c r="Y49" s="2">
        <f t="shared" si="3"/>
        <v>0</v>
      </c>
      <c r="Z49" s="42"/>
      <c r="AA49" s="21">
        <f t="shared" si="4"/>
        <v>0</v>
      </c>
      <c r="AB49" s="21">
        <f t="shared" si="5"/>
        <v>0</v>
      </c>
      <c r="AC49" s="50"/>
      <c r="AD49" s="6">
        <f t="shared" si="6"/>
        <v>0</v>
      </c>
      <c r="AE49" s="6">
        <f t="shared" si="7"/>
        <v>0</v>
      </c>
      <c r="AF49" s="42"/>
      <c r="AG49" s="6">
        <f t="shared" si="8"/>
        <v>0</v>
      </c>
      <c r="AH49" s="6">
        <f t="shared" si="9"/>
        <v>0</v>
      </c>
      <c r="AI49" s="42"/>
      <c r="AJ49" s="6">
        <f t="shared" si="10"/>
        <v>0</v>
      </c>
      <c r="AK49" s="6">
        <f t="shared" si="11"/>
        <v>0</v>
      </c>
      <c r="AL49" s="42"/>
      <c r="AM49" s="6">
        <f t="shared" si="12"/>
        <v>0</v>
      </c>
      <c r="AN49" s="6">
        <f t="shared" si="13"/>
        <v>0</v>
      </c>
      <c r="AO49" s="42"/>
      <c r="AP49" s="6">
        <f t="shared" si="14"/>
        <v>0</v>
      </c>
      <c r="AQ49" s="6">
        <f t="shared" si="15"/>
        <v>0</v>
      </c>
      <c r="AR49" s="1">
        <f t="shared" si="16"/>
        <v>0</v>
      </c>
      <c r="AS49" s="1">
        <f t="shared" si="17"/>
        <v>0</v>
      </c>
      <c r="AT49" s="3">
        <f t="shared" si="18"/>
        <v>0</v>
      </c>
      <c r="AU49" s="42"/>
      <c r="AV49" s="21">
        <f aca="true" t="shared" si="45" ref="AV49:AV78">AU49+AA49</f>
        <v>0</v>
      </c>
      <c r="AW49" s="21">
        <f aca="true" t="shared" si="46" ref="AW49:AW78">AB49+AU49</f>
        <v>0</v>
      </c>
      <c r="AX49" s="50"/>
      <c r="AY49" s="6">
        <f t="shared" si="38"/>
        <v>0</v>
      </c>
      <c r="AZ49" s="6">
        <f aca="true" t="shared" si="47" ref="AZ49:AZ65">AE49+AX49</f>
        <v>0</v>
      </c>
      <c r="BA49" s="42"/>
      <c r="BB49" s="6">
        <f aca="true" t="shared" si="48" ref="BB49:BB65">BA49+AG49</f>
        <v>0</v>
      </c>
      <c r="BC49" s="6">
        <f aca="true" t="shared" si="49" ref="BC49:BC65">BA49+AH49</f>
        <v>0</v>
      </c>
      <c r="BD49" s="42"/>
      <c r="BE49" s="6">
        <f aca="true" t="shared" si="50" ref="BE49:BE65">BD49+AJ49</f>
        <v>0</v>
      </c>
      <c r="BF49" s="6">
        <f aca="true" t="shared" si="51" ref="BF49:BF65">BD49+AK49</f>
        <v>0</v>
      </c>
      <c r="BG49" s="42"/>
      <c r="BH49" s="6">
        <f aca="true" t="shared" si="52" ref="BH49:BH65">BG49+AM49</f>
        <v>0</v>
      </c>
      <c r="BI49" s="6">
        <f aca="true" t="shared" si="53" ref="BI49:BI65">BG49+AN49</f>
        <v>0</v>
      </c>
      <c r="BJ49" s="42"/>
      <c r="BK49" s="6">
        <f aca="true" t="shared" si="54" ref="BK49:BK65">BJ49+AP49</f>
        <v>0</v>
      </c>
      <c r="BL49" s="6">
        <f aca="true" t="shared" si="55" ref="BL49:BL65">BJ49+AQ49</f>
        <v>0</v>
      </c>
      <c r="BM49" s="1">
        <f t="shared" si="43"/>
        <v>0</v>
      </c>
      <c r="BN49" s="1">
        <f t="shared" si="44"/>
        <v>0</v>
      </c>
      <c r="BO49" s="3">
        <f aca="true" t="shared" si="56" ref="BO49:BO61">AT49+BM49</f>
        <v>0</v>
      </c>
      <c r="BP49" s="817"/>
    </row>
    <row r="50" spans="1:68" s="157" customFormat="1" ht="25.5">
      <c r="A50" s="45" t="s">
        <v>54</v>
      </c>
      <c r="B50" s="143" t="s">
        <v>66</v>
      </c>
      <c r="C50" s="27" t="s">
        <v>61</v>
      </c>
      <c r="D50" s="21">
        <v>2</v>
      </c>
      <c r="E50" s="51"/>
      <c r="F50" s="51"/>
      <c r="G50" s="51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1">
        <f t="shared" si="1"/>
        <v>0</v>
      </c>
      <c r="X50" s="1">
        <f t="shared" si="2"/>
        <v>0</v>
      </c>
      <c r="Y50" s="3">
        <f t="shared" si="3"/>
        <v>2</v>
      </c>
      <c r="Z50" s="51"/>
      <c r="AA50" s="21">
        <f t="shared" si="4"/>
        <v>0</v>
      </c>
      <c r="AB50" s="21">
        <f t="shared" si="5"/>
        <v>0</v>
      </c>
      <c r="AC50" s="48"/>
      <c r="AD50" s="6">
        <f t="shared" si="6"/>
        <v>0</v>
      </c>
      <c r="AE50" s="6">
        <f t="shared" si="7"/>
        <v>0</v>
      </c>
      <c r="AF50" s="48"/>
      <c r="AG50" s="6">
        <f t="shared" si="8"/>
        <v>0</v>
      </c>
      <c r="AH50" s="6">
        <f t="shared" si="9"/>
        <v>0</v>
      </c>
      <c r="AI50" s="48"/>
      <c r="AJ50" s="6">
        <f t="shared" si="10"/>
        <v>0</v>
      </c>
      <c r="AK50" s="6">
        <f t="shared" si="11"/>
        <v>0</v>
      </c>
      <c r="AL50" s="48"/>
      <c r="AM50" s="6">
        <f t="shared" si="12"/>
        <v>0</v>
      </c>
      <c r="AN50" s="6">
        <f t="shared" si="13"/>
        <v>0</v>
      </c>
      <c r="AO50" s="48"/>
      <c r="AP50" s="6">
        <f t="shared" si="14"/>
        <v>0</v>
      </c>
      <c r="AQ50" s="6">
        <f t="shared" si="15"/>
        <v>0</v>
      </c>
      <c r="AR50" s="1">
        <f t="shared" si="16"/>
        <v>0</v>
      </c>
      <c r="AS50" s="1">
        <f t="shared" si="17"/>
        <v>0</v>
      </c>
      <c r="AT50" s="3">
        <f t="shared" si="18"/>
        <v>2</v>
      </c>
      <c r="AU50" s="51"/>
      <c r="AV50" s="21">
        <f t="shared" si="45"/>
        <v>0</v>
      </c>
      <c r="AW50" s="21">
        <f t="shared" si="46"/>
        <v>0</v>
      </c>
      <c r="AX50" s="48"/>
      <c r="AY50" s="6">
        <f t="shared" si="38"/>
        <v>0</v>
      </c>
      <c r="AZ50" s="6">
        <f t="shared" si="47"/>
        <v>0</v>
      </c>
      <c r="BA50" s="48"/>
      <c r="BB50" s="6">
        <f t="shared" si="48"/>
        <v>0</v>
      </c>
      <c r="BC50" s="6">
        <f t="shared" si="49"/>
        <v>0</v>
      </c>
      <c r="BD50" s="48"/>
      <c r="BE50" s="6">
        <f t="shared" si="50"/>
        <v>0</v>
      </c>
      <c r="BF50" s="6">
        <f t="shared" si="51"/>
        <v>0</v>
      </c>
      <c r="BG50" s="48"/>
      <c r="BH50" s="6">
        <f t="shared" si="52"/>
        <v>0</v>
      </c>
      <c r="BI50" s="6">
        <f t="shared" si="53"/>
        <v>0</v>
      </c>
      <c r="BJ50" s="48"/>
      <c r="BK50" s="6">
        <f t="shared" si="54"/>
        <v>0</v>
      </c>
      <c r="BL50" s="6">
        <f t="shared" si="55"/>
        <v>0</v>
      </c>
      <c r="BM50" s="1">
        <f t="shared" si="43"/>
        <v>0</v>
      </c>
      <c r="BN50" s="1">
        <f t="shared" si="44"/>
        <v>0</v>
      </c>
      <c r="BO50" s="3">
        <f t="shared" si="56"/>
        <v>2</v>
      </c>
      <c r="BP50" s="818"/>
    </row>
    <row r="51" spans="1:68" s="118" customFormat="1" ht="18.75" customHeight="1">
      <c r="A51" s="115">
        <v>4</v>
      </c>
      <c r="B51" s="44" t="s">
        <v>67</v>
      </c>
      <c r="C51" s="115" t="s">
        <v>61</v>
      </c>
      <c r="D51" s="46">
        <v>20</v>
      </c>
      <c r="E51" s="52"/>
      <c r="F51" s="28">
        <v>3</v>
      </c>
      <c r="G51" s="2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">
        <f t="shared" si="1"/>
        <v>0</v>
      </c>
      <c r="X51" s="1">
        <f t="shared" si="2"/>
        <v>3</v>
      </c>
      <c r="Y51" s="3">
        <f t="shared" si="3"/>
        <v>23</v>
      </c>
      <c r="Z51" s="52"/>
      <c r="AA51" s="21">
        <f t="shared" si="4"/>
        <v>3</v>
      </c>
      <c r="AB51" s="21">
        <f t="shared" si="5"/>
        <v>0</v>
      </c>
      <c r="AC51" s="48"/>
      <c r="AD51" s="6">
        <f t="shared" si="6"/>
        <v>0</v>
      </c>
      <c r="AE51" s="6">
        <f t="shared" si="7"/>
        <v>0</v>
      </c>
      <c r="AF51" s="48"/>
      <c r="AG51" s="6">
        <f t="shared" si="8"/>
        <v>0</v>
      </c>
      <c r="AH51" s="6">
        <f t="shared" si="9"/>
        <v>0</v>
      </c>
      <c r="AI51" s="48"/>
      <c r="AJ51" s="6">
        <f t="shared" si="10"/>
        <v>0</v>
      </c>
      <c r="AK51" s="6">
        <f t="shared" si="11"/>
        <v>0</v>
      </c>
      <c r="AL51" s="48"/>
      <c r="AM51" s="6">
        <f t="shared" si="12"/>
        <v>0</v>
      </c>
      <c r="AN51" s="6">
        <f t="shared" si="13"/>
        <v>0</v>
      </c>
      <c r="AO51" s="48"/>
      <c r="AP51" s="6">
        <f t="shared" si="14"/>
        <v>0</v>
      </c>
      <c r="AQ51" s="6">
        <f t="shared" si="15"/>
        <v>0</v>
      </c>
      <c r="AR51" s="1">
        <f t="shared" si="16"/>
        <v>0</v>
      </c>
      <c r="AS51" s="1">
        <f t="shared" si="17"/>
        <v>3</v>
      </c>
      <c r="AT51" s="3">
        <f t="shared" si="18"/>
        <v>23</v>
      </c>
      <c r="AU51" s="52"/>
      <c r="AV51" s="21">
        <f t="shared" si="45"/>
        <v>3</v>
      </c>
      <c r="AW51" s="21">
        <f t="shared" si="46"/>
        <v>0</v>
      </c>
      <c r="AX51" s="48"/>
      <c r="AY51" s="6">
        <f t="shared" si="38"/>
        <v>0</v>
      </c>
      <c r="AZ51" s="6">
        <f t="shared" si="47"/>
        <v>0</v>
      </c>
      <c r="BA51" s="48"/>
      <c r="BB51" s="6">
        <f t="shared" si="48"/>
        <v>0</v>
      </c>
      <c r="BC51" s="6">
        <f t="shared" si="49"/>
        <v>0</v>
      </c>
      <c r="BD51" s="48"/>
      <c r="BE51" s="6">
        <f t="shared" si="50"/>
        <v>0</v>
      </c>
      <c r="BF51" s="6">
        <f t="shared" si="51"/>
        <v>0</v>
      </c>
      <c r="BG51" s="48"/>
      <c r="BH51" s="6">
        <f t="shared" si="52"/>
        <v>0</v>
      </c>
      <c r="BI51" s="6">
        <f t="shared" si="53"/>
        <v>0</v>
      </c>
      <c r="BJ51" s="48"/>
      <c r="BK51" s="6">
        <f t="shared" si="54"/>
        <v>0</v>
      </c>
      <c r="BL51" s="6">
        <f t="shared" si="55"/>
        <v>0</v>
      </c>
      <c r="BM51" s="1">
        <f t="shared" si="43"/>
        <v>0</v>
      </c>
      <c r="BN51" s="1">
        <f t="shared" si="44"/>
        <v>3</v>
      </c>
      <c r="BO51" s="3">
        <f t="shared" si="56"/>
        <v>23</v>
      </c>
      <c r="BP51" s="818"/>
    </row>
    <row r="52" spans="1:68" s="157" customFormat="1" ht="38.25">
      <c r="A52" s="45" t="s">
        <v>54</v>
      </c>
      <c r="B52" s="143" t="s">
        <v>68</v>
      </c>
      <c r="C52" s="27" t="s">
        <v>61</v>
      </c>
      <c r="D52" s="21"/>
      <c r="E52" s="51">
        <v>2</v>
      </c>
      <c r="F52" s="51">
        <v>2</v>
      </c>
      <c r="G52" s="5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">
        <f t="shared" si="1"/>
        <v>2</v>
      </c>
      <c r="X52" s="1">
        <f t="shared" si="2"/>
        <v>2</v>
      </c>
      <c r="Y52" s="3">
        <f t="shared" si="3"/>
        <v>2</v>
      </c>
      <c r="Z52" s="51"/>
      <c r="AA52" s="21">
        <f t="shared" si="4"/>
        <v>2</v>
      </c>
      <c r="AB52" s="21">
        <f t="shared" si="5"/>
        <v>0</v>
      </c>
      <c r="AC52" s="48"/>
      <c r="AD52" s="6">
        <f t="shared" si="6"/>
        <v>0</v>
      </c>
      <c r="AE52" s="6">
        <f t="shared" si="7"/>
        <v>0</v>
      </c>
      <c r="AF52" s="48"/>
      <c r="AG52" s="6">
        <f t="shared" si="8"/>
        <v>0</v>
      </c>
      <c r="AH52" s="6">
        <f t="shared" si="9"/>
        <v>0</v>
      </c>
      <c r="AI52" s="48"/>
      <c r="AJ52" s="6">
        <f t="shared" si="10"/>
        <v>0</v>
      </c>
      <c r="AK52" s="6">
        <f t="shared" si="11"/>
        <v>0</v>
      </c>
      <c r="AL52" s="48"/>
      <c r="AM52" s="6">
        <f t="shared" si="12"/>
        <v>0</v>
      </c>
      <c r="AN52" s="6">
        <f t="shared" si="13"/>
        <v>0</v>
      </c>
      <c r="AO52" s="48"/>
      <c r="AP52" s="6">
        <f t="shared" si="14"/>
        <v>0</v>
      </c>
      <c r="AQ52" s="6">
        <f t="shared" si="15"/>
        <v>0</v>
      </c>
      <c r="AR52" s="1">
        <f t="shared" si="16"/>
        <v>0</v>
      </c>
      <c r="AS52" s="1">
        <f t="shared" si="17"/>
        <v>2</v>
      </c>
      <c r="AT52" s="3">
        <f t="shared" si="18"/>
        <v>2</v>
      </c>
      <c r="AU52" s="51"/>
      <c r="AV52" s="21">
        <f t="shared" si="45"/>
        <v>2</v>
      </c>
      <c r="AW52" s="21">
        <f t="shared" si="46"/>
        <v>0</v>
      </c>
      <c r="AX52" s="48"/>
      <c r="AY52" s="6">
        <f t="shared" si="38"/>
        <v>0</v>
      </c>
      <c r="AZ52" s="6">
        <f t="shared" si="47"/>
        <v>0</v>
      </c>
      <c r="BA52" s="48"/>
      <c r="BB52" s="6">
        <f t="shared" si="48"/>
        <v>0</v>
      </c>
      <c r="BC52" s="6">
        <f t="shared" si="49"/>
        <v>0</v>
      </c>
      <c r="BD52" s="48"/>
      <c r="BE52" s="6">
        <f t="shared" si="50"/>
        <v>0</v>
      </c>
      <c r="BF52" s="6">
        <f t="shared" si="51"/>
        <v>0</v>
      </c>
      <c r="BG52" s="48"/>
      <c r="BH52" s="6">
        <f t="shared" si="52"/>
        <v>0</v>
      </c>
      <c r="BI52" s="6">
        <f t="shared" si="53"/>
        <v>0</v>
      </c>
      <c r="BJ52" s="48"/>
      <c r="BK52" s="6">
        <f t="shared" si="54"/>
        <v>0</v>
      </c>
      <c r="BL52" s="6">
        <f t="shared" si="55"/>
        <v>0</v>
      </c>
      <c r="BM52" s="1">
        <f t="shared" si="43"/>
        <v>0</v>
      </c>
      <c r="BN52" s="1">
        <f t="shared" si="44"/>
        <v>2</v>
      </c>
      <c r="BO52" s="3">
        <f t="shared" si="56"/>
        <v>2</v>
      </c>
      <c r="BP52" s="818"/>
    </row>
    <row r="53" spans="1:68" s="157" customFormat="1" ht="25.5">
      <c r="A53" s="53" t="s">
        <v>69</v>
      </c>
      <c r="B53" s="54" t="s">
        <v>70</v>
      </c>
      <c r="C53" s="27"/>
      <c r="D53" s="21"/>
      <c r="E53" s="51"/>
      <c r="F53" s="158"/>
      <c r="G53" s="158"/>
      <c r="H53" s="159"/>
      <c r="I53" s="159"/>
      <c r="J53" s="159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1">
        <f t="shared" si="1"/>
        <v>0</v>
      </c>
      <c r="X53" s="1">
        <f t="shared" si="2"/>
        <v>0</v>
      </c>
      <c r="Y53" s="2">
        <f t="shared" si="3"/>
        <v>0</v>
      </c>
      <c r="Z53" s="51"/>
      <c r="AA53" s="21">
        <f t="shared" si="4"/>
        <v>0</v>
      </c>
      <c r="AB53" s="21">
        <f t="shared" si="5"/>
        <v>0</v>
      </c>
      <c r="AC53" s="159"/>
      <c r="AD53" s="6">
        <f t="shared" si="6"/>
        <v>0</v>
      </c>
      <c r="AE53" s="6">
        <f t="shared" si="7"/>
        <v>0</v>
      </c>
      <c r="AF53" s="51"/>
      <c r="AG53" s="6">
        <f t="shared" si="8"/>
        <v>0</v>
      </c>
      <c r="AH53" s="6">
        <f t="shared" si="9"/>
        <v>0</v>
      </c>
      <c r="AI53" s="51"/>
      <c r="AJ53" s="6">
        <f t="shared" si="10"/>
        <v>0</v>
      </c>
      <c r="AK53" s="6">
        <f t="shared" si="11"/>
        <v>0</v>
      </c>
      <c r="AL53" s="51"/>
      <c r="AM53" s="6">
        <f t="shared" si="12"/>
        <v>0</v>
      </c>
      <c r="AN53" s="6">
        <f t="shared" si="13"/>
        <v>0</v>
      </c>
      <c r="AO53" s="51"/>
      <c r="AP53" s="6">
        <f t="shared" si="14"/>
        <v>0</v>
      </c>
      <c r="AQ53" s="6">
        <f t="shared" si="15"/>
        <v>0</v>
      </c>
      <c r="AR53" s="1">
        <f t="shared" si="16"/>
        <v>0</v>
      </c>
      <c r="AS53" s="1">
        <f t="shared" si="17"/>
        <v>0</v>
      </c>
      <c r="AT53" s="2">
        <f t="shared" si="18"/>
        <v>0</v>
      </c>
      <c r="AU53" s="51"/>
      <c r="AV53" s="21">
        <f t="shared" si="45"/>
        <v>0</v>
      </c>
      <c r="AW53" s="21">
        <f t="shared" si="46"/>
        <v>0</v>
      </c>
      <c r="AX53" s="159"/>
      <c r="AY53" s="6">
        <f t="shared" si="38"/>
        <v>0</v>
      </c>
      <c r="AZ53" s="6">
        <f t="shared" si="47"/>
        <v>0</v>
      </c>
      <c r="BA53" s="51"/>
      <c r="BB53" s="6">
        <f t="shared" si="48"/>
        <v>0</v>
      </c>
      <c r="BC53" s="6">
        <f t="shared" si="49"/>
        <v>0</v>
      </c>
      <c r="BD53" s="51"/>
      <c r="BE53" s="6">
        <f t="shared" si="50"/>
        <v>0</v>
      </c>
      <c r="BF53" s="6">
        <f t="shared" si="51"/>
        <v>0</v>
      </c>
      <c r="BG53" s="51"/>
      <c r="BH53" s="6">
        <f t="shared" si="52"/>
        <v>0</v>
      </c>
      <c r="BI53" s="6">
        <f t="shared" si="53"/>
        <v>0</v>
      </c>
      <c r="BJ53" s="51"/>
      <c r="BK53" s="6">
        <f t="shared" si="54"/>
        <v>0</v>
      </c>
      <c r="BL53" s="6">
        <f t="shared" si="55"/>
        <v>0</v>
      </c>
      <c r="BM53" s="1">
        <f t="shared" si="43"/>
        <v>0</v>
      </c>
      <c r="BN53" s="1">
        <f t="shared" si="44"/>
        <v>0</v>
      </c>
      <c r="BO53" s="2">
        <f t="shared" si="56"/>
        <v>0</v>
      </c>
      <c r="BP53" s="818"/>
    </row>
    <row r="54" spans="1:68" s="157" customFormat="1" ht="38.25">
      <c r="A54" s="53" t="s">
        <v>69</v>
      </c>
      <c r="B54" s="54" t="s">
        <v>71</v>
      </c>
      <c r="C54" s="27"/>
      <c r="D54" s="21"/>
      <c r="E54" s="51"/>
      <c r="F54" s="158"/>
      <c r="G54" s="158"/>
      <c r="H54" s="159"/>
      <c r="I54" s="159"/>
      <c r="J54" s="159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1">
        <f t="shared" si="1"/>
        <v>0</v>
      </c>
      <c r="X54" s="1">
        <f t="shared" si="2"/>
        <v>0</v>
      </c>
      <c r="Y54" s="2">
        <f t="shared" si="3"/>
        <v>0</v>
      </c>
      <c r="Z54" s="51"/>
      <c r="AA54" s="21">
        <f t="shared" si="4"/>
        <v>0</v>
      </c>
      <c r="AB54" s="21">
        <f t="shared" si="5"/>
        <v>0</v>
      </c>
      <c r="AC54" s="159"/>
      <c r="AD54" s="6">
        <f t="shared" si="6"/>
        <v>0</v>
      </c>
      <c r="AE54" s="6">
        <f t="shared" si="7"/>
        <v>0</v>
      </c>
      <c r="AF54" s="51"/>
      <c r="AG54" s="6">
        <f t="shared" si="8"/>
        <v>0</v>
      </c>
      <c r="AH54" s="6">
        <f t="shared" si="9"/>
        <v>0</v>
      </c>
      <c r="AI54" s="51"/>
      <c r="AJ54" s="6">
        <f t="shared" si="10"/>
        <v>0</v>
      </c>
      <c r="AK54" s="6">
        <f t="shared" si="11"/>
        <v>0</v>
      </c>
      <c r="AL54" s="51"/>
      <c r="AM54" s="6">
        <f t="shared" si="12"/>
        <v>0</v>
      </c>
      <c r="AN54" s="6">
        <f t="shared" si="13"/>
        <v>0</v>
      </c>
      <c r="AO54" s="51"/>
      <c r="AP54" s="6">
        <f t="shared" si="14"/>
        <v>0</v>
      </c>
      <c r="AQ54" s="6">
        <f t="shared" si="15"/>
        <v>0</v>
      </c>
      <c r="AR54" s="1">
        <f t="shared" si="16"/>
        <v>0</v>
      </c>
      <c r="AS54" s="1">
        <f t="shared" si="17"/>
        <v>0</v>
      </c>
      <c r="AT54" s="2">
        <f t="shared" si="18"/>
        <v>0</v>
      </c>
      <c r="AU54" s="51"/>
      <c r="AV54" s="21">
        <f t="shared" si="45"/>
        <v>0</v>
      </c>
      <c r="AW54" s="21">
        <f t="shared" si="46"/>
        <v>0</v>
      </c>
      <c r="AX54" s="159"/>
      <c r="AY54" s="6">
        <f t="shared" si="38"/>
        <v>0</v>
      </c>
      <c r="AZ54" s="6">
        <f t="shared" si="47"/>
        <v>0</v>
      </c>
      <c r="BA54" s="51"/>
      <c r="BB54" s="6">
        <f t="shared" si="48"/>
        <v>0</v>
      </c>
      <c r="BC54" s="6">
        <f t="shared" si="49"/>
        <v>0</v>
      </c>
      <c r="BD54" s="51"/>
      <c r="BE54" s="6">
        <f t="shared" si="50"/>
        <v>0</v>
      </c>
      <c r="BF54" s="6">
        <f t="shared" si="51"/>
        <v>0</v>
      </c>
      <c r="BG54" s="51"/>
      <c r="BH54" s="6">
        <f t="shared" si="52"/>
        <v>0</v>
      </c>
      <c r="BI54" s="6">
        <f t="shared" si="53"/>
        <v>0</v>
      </c>
      <c r="BJ54" s="51"/>
      <c r="BK54" s="6">
        <f t="shared" si="54"/>
        <v>0</v>
      </c>
      <c r="BL54" s="6">
        <f t="shared" si="55"/>
        <v>0</v>
      </c>
      <c r="BM54" s="1">
        <f t="shared" si="43"/>
        <v>0</v>
      </c>
      <c r="BN54" s="1">
        <f t="shared" si="44"/>
        <v>0</v>
      </c>
      <c r="BO54" s="2">
        <f t="shared" si="56"/>
        <v>0</v>
      </c>
      <c r="BP54" s="819"/>
    </row>
    <row r="55" spans="1:68" s="166" customFormat="1" ht="12.75" customHeight="1">
      <c r="A55" s="12">
        <v>5</v>
      </c>
      <c r="B55" s="160" t="s">
        <v>72</v>
      </c>
      <c r="C55" s="161"/>
      <c r="D55" s="162"/>
      <c r="E55" s="163"/>
      <c r="F55" s="164"/>
      <c r="G55" s="164"/>
      <c r="H55" s="165"/>
      <c r="I55" s="165"/>
      <c r="J55" s="165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3">
        <f t="shared" si="1"/>
        <v>0</v>
      </c>
      <c r="X55" s="13">
        <f t="shared" si="2"/>
        <v>0</v>
      </c>
      <c r="Y55" s="14">
        <f t="shared" si="3"/>
        <v>0</v>
      </c>
      <c r="Z55" s="163"/>
      <c r="AA55" s="61">
        <f t="shared" si="4"/>
        <v>0</v>
      </c>
      <c r="AB55" s="61">
        <f t="shared" si="5"/>
        <v>0</v>
      </c>
      <c r="AC55" s="165"/>
      <c r="AD55" s="62">
        <f t="shared" si="6"/>
        <v>0</v>
      </c>
      <c r="AE55" s="62">
        <f t="shared" si="7"/>
        <v>0</v>
      </c>
      <c r="AF55" s="163"/>
      <c r="AG55" s="62">
        <f t="shared" si="8"/>
        <v>0</v>
      </c>
      <c r="AH55" s="62">
        <f t="shared" si="9"/>
        <v>0</v>
      </c>
      <c r="AI55" s="163"/>
      <c r="AJ55" s="62">
        <f t="shared" si="10"/>
        <v>0</v>
      </c>
      <c r="AK55" s="62">
        <f t="shared" si="11"/>
        <v>0</v>
      </c>
      <c r="AL55" s="163"/>
      <c r="AM55" s="62">
        <f t="shared" si="12"/>
        <v>0</v>
      </c>
      <c r="AN55" s="62">
        <f t="shared" si="13"/>
        <v>0</v>
      </c>
      <c r="AO55" s="163"/>
      <c r="AP55" s="62">
        <f t="shared" si="14"/>
        <v>0</v>
      </c>
      <c r="AQ55" s="62">
        <f t="shared" si="15"/>
        <v>0</v>
      </c>
      <c r="AR55" s="13">
        <f t="shared" si="16"/>
        <v>0</v>
      </c>
      <c r="AS55" s="13">
        <f t="shared" si="17"/>
        <v>0</v>
      </c>
      <c r="AT55" s="14">
        <f t="shared" si="18"/>
        <v>0</v>
      </c>
      <c r="AU55" s="163"/>
      <c r="AV55" s="61">
        <f t="shared" si="45"/>
        <v>0</v>
      </c>
      <c r="AW55" s="61">
        <f t="shared" si="46"/>
        <v>0</v>
      </c>
      <c r="AX55" s="165"/>
      <c r="AY55" s="62">
        <f t="shared" si="38"/>
        <v>0</v>
      </c>
      <c r="AZ55" s="62">
        <f t="shared" si="47"/>
        <v>0</v>
      </c>
      <c r="BA55" s="163"/>
      <c r="BB55" s="62">
        <f t="shared" si="48"/>
        <v>0</v>
      </c>
      <c r="BC55" s="62">
        <f t="shared" si="49"/>
        <v>0</v>
      </c>
      <c r="BD55" s="163"/>
      <c r="BE55" s="62">
        <f t="shared" si="50"/>
        <v>0</v>
      </c>
      <c r="BF55" s="62">
        <f t="shared" si="51"/>
        <v>0</v>
      </c>
      <c r="BG55" s="163"/>
      <c r="BH55" s="62">
        <f t="shared" si="52"/>
        <v>0</v>
      </c>
      <c r="BI55" s="62">
        <f t="shared" si="53"/>
        <v>0</v>
      </c>
      <c r="BJ55" s="163"/>
      <c r="BK55" s="62">
        <f t="shared" si="54"/>
        <v>0</v>
      </c>
      <c r="BL55" s="62">
        <f t="shared" si="55"/>
        <v>0</v>
      </c>
      <c r="BM55" s="13">
        <f t="shared" si="43"/>
        <v>0</v>
      </c>
      <c r="BN55" s="13">
        <f t="shared" si="44"/>
        <v>0</v>
      </c>
      <c r="BO55" s="14">
        <f t="shared" si="56"/>
        <v>0</v>
      </c>
      <c r="BP55" s="812"/>
    </row>
    <row r="56" spans="1:68" s="172" customFormat="1" ht="14.25" customHeight="1">
      <c r="A56" s="15" t="s">
        <v>54</v>
      </c>
      <c r="B56" s="167" t="s">
        <v>73</v>
      </c>
      <c r="C56" s="168" t="s">
        <v>48</v>
      </c>
      <c r="D56" s="169"/>
      <c r="E56" s="167"/>
      <c r="F56" s="170"/>
      <c r="G56" s="170"/>
      <c r="H56" s="171"/>
      <c r="I56" s="171"/>
      <c r="J56" s="171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3">
        <f t="shared" si="1"/>
        <v>0</v>
      </c>
      <c r="X56" s="13">
        <f t="shared" si="2"/>
        <v>0</v>
      </c>
      <c r="Y56" s="14">
        <f t="shared" si="3"/>
        <v>0</v>
      </c>
      <c r="Z56" s="167"/>
      <c r="AA56" s="61">
        <f t="shared" si="4"/>
        <v>0</v>
      </c>
      <c r="AB56" s="61">
        <f t="shared" si="5"/>
        <v>0</v>
      </c>
      <c r="AC56" s="171"/>
      <c r="AD56" s="62">
        <f t="shared" si="6"/>
        <v>0</v>
      </c>
      <c r="AE56" s="62">
        <f t="shared" si="7"/>
        <v>0</v>
      </c>
      <c r="AF56" s="167"/>
      <c r="AG56" s="62">
        <f t="shared" si="8"/>
        <v>0</v>
      </c>
      <c r="AH56" s="62">
        <f t="shared" si="9"/>
        <v>0</v>
      </c>
      <c r="AI56" s="167"/>
      <c r="AJ56" s="62">
        <f t="shared" si="10"/>
        <v>0</v>
      </c>
      <c r="AK56" s="62">
        <f t="shared" si="11"/>
        <v>0</v>
      </c>
      <c r="AL56" s="167"/>
      <c r="AM56" s="62">
        <f t="shared" si="12"/>
        <v>0</v>
      </c>
      <c r="AN56" s="62">
        <f t="shared" si="13"/>
        <v>0</v>
      </c>
      <c r="AO56" s="167"/>
      <c r="AP56" s="62">
        <f t="shared" si="14"/>
        <v>0</v>
      </c>
      <c r="AQ56" s="62">
        <f t="shared" si="15"/>
        <v>0</v>
      </c>
      <c r="AR56" s="13">
        <f t="shared" si="16"/>
        <v>0</v>
      </c>
      <c r="AS56" s="13">
        <f t="shared" si="17"/>
        <v>0</v>
      </c>
      <c r="AT56" s="14">
        <f t="shared" si="18"/>
        <v>0</v>
      </c>
      <c r="AU56" s="167"/>
      <c r="AV56" s="61">
        <f t="shared" si="45"/>
        <v>0</v>
      </c>
      <c r="AW56" s="61">
        <f t="shared" si="46"/>
        <v>0</v>
      </c>
      <c r="AX56" s="171"/>
      <c r="AY56" s="62">
        <f t="shared" si="38"/>
        <v>0</v>
      </c>
      <c r="AZ56" s="62">
        <f t="shared" si="47"/>
        <v>0</v>
      </c>
      <c r="BA56" s="167"/>
      <c r="BB56" s="62">
        <f t="shared" si="48"/>
        <v>0</v>
      </c>
      <c r="BC56" s="62">
        <f t="shared" si="49"/>
        <v>0</v>
      </c>
      <c r="BD56" s="167"/>
      <c r="BE56" s="62">
        <f t="shared" si="50"/>
        <v>0</v>
      </c>
      <c r="BF56" s="62">
        <f t="shared" si="51"/>
        <v>0</v>
      </c>
      <c r="BG56" s="167"/>
      <c r="BH56" s="62">
        <f t="shared" si="52"/>
        <v>0</v>
      </c>
      <c r="BI56" s="62">
        <f t="shared" si="53"/>
        <v>0</v>
      </c>
      <c r="BJ56" s="167"/>
      <c r="BK56" s="62">
        <f t="shared" si="54"/>
        <v>0</v>
      </c>
      <c r="BL56" s="62">
        <f t="shared" si="55"/>
        <v>0</v>
      </c>
      <c r="BM56" s="13">
        <f t="shared" si="43"/>
        <v>0</v>
      </c>
      <c r="BN56" s="13">
        <f t="shared" si="44"/>
        <v>0</v>
      </c>
      <c r="BO56" s="14">
        <f t="shared" si="56"/>
        <v>0</v>
      </c>
      <c r="BP56" s="813"/>
    </row>
    <row r="57" spans="1:68" s="172" customFormat="1" ht="14.25" customHeight="1">
      <c r="A57" s="15" t="s">
        <v>54</v>
      </c>
      <c r="B57" s="167" t="s">
        <v>74</v>
      </c>
      <c r="C57" s="168" t="s">
        <v>48</v>
      </c>
      <c r="D57" s="169"/>
      <c r="E57" s="167"/>
      <c r="F57" s="170"/>
      <c r="G57" s="170"/>
      <c r="H57" s="171"/>
      <c r="I57" s="171"/>
      <c r="J57" s="171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3">
        <f t="shared" si="1"/>
        <v>0</v>
      </c>
      <c r="X57" s="13">
        <f t="shared" si="2"/>
        <v>0</v>
      </c>
      <c r="Y57" s="14">
        <f t="shared" si="3"/>
        <v>0</v>
      </c>
      <c r="Z57" s="167"/>
      <c r="AA57" s="61">
        <f t="shared" si="4"/>
        <v>0</v>
      </c>
      <c r="AB57" s="61">
        <f t="shared" si="5"/>
        <v>0</v>
      </c>
      <c r="AC57" s="171"/>
      <c r="AD57" s="62">
        <f t="shared" si="6"/>
        <v>0</v>
      </c>
      <c r="AE57" s="62">
        <f t="shared" si="7"/>
        <v>0</v>
      </c>
      <c r="AF57" s="167"/>
      <c r="AG57" s="62">
        <f t="shared" si="8"/>
        <v>0</v>
      </c>
      <c r="AH57" s="62">
        <f t="shared" si="9"/>
        <v>0</v>
      </c>
      <c r="AI57" s="167"/>
      <c r="AJ57" s="62">
        <f t="shared" si="10"/>
        <v>0</v>
      </c>
      <c r="AK57" s="62">
        <f t="shared" si="11"/>
        <v>0</v>
      </c>
      <c r="AL57" s="167"/>
      <c r="AM57" s="62">
        <f t="shared" si="12"/>
        <v>0</v>
      </c>
      <c r="AN57" s="62">
        <f t="shared" si="13"/>
        <v>0</v>
      </c>
      <c r="AO57" s="167"/>
      <c r="AP57" s="62">
        <f t="shared" si="14"/>
        <v>0</v>
      </c>
      <c r="AQ57" s="62">
        <f t="shared" si="15"/>
        <v>0</v>
      </c>
      <c r="AR57" s="13">
        <f t="shared" si="16"/>
        <v>0</v>
      </c>
      <c r="AS57" s="13">
        <f t="shared" si="17"/>
        <v>0</v>
      </c>
      <c r="AT57" s="14">
        <f t="shared" si="18"/>
        <v>0</v>
      </c>
      <c r="AU57" s="167"/>
      <c r="AV57" s="61">
        <f t="shared" si="45"/>
        <v>0</v>
      </c>
      <c r="AW57" s="61">
        <f t="shared" si="46"/>
        <v>0</v>
      </c>
      <c r="AX57" s="171"/>
      <c r="AY57" s="62">
        <f t="shared" si="38"/>
        <v>0</v>
      </c>
      <c r="AZ57" s="62">
        <f t="shared" si="47"/>
        <v>0</v>
      </c>
      <c r="BA57" s="167"/>
      <c r="BB57" s="62">
        <f t="shared" si="48"/>
        <v>0</v>
      </c>
      <c r="BC57" s="62">
        <f t="shared" si="49"/>
        <v>0</v>
      </c>
      <c r="BD57" s="167"/>
      <c r="BE57" s="62">
        <f t="shared" si="50"/>
        <v>0</v>
      </c>
      <c r="BF57" s="62">
        <f t="shared" si="51"/>
        <v>0</v>
      </c>
      <c r="BG57" s="167"/>
      <c r="BH57" s="62">
        <f t="shared" si="52"/>
        <v>0</v>
      </c>
      <c r="BI57" s="62">
        <f t="shared" si="53"/>
        <v>0</v>
      </c>
      <c r="BJ57" s="167"/>
      <c r="BK57" s="62">
        <f t="shared" si="54"/>
        <v>0</v>
      </c>
      <c r="BL57" s="62">
        <f t="shared" si="55"/>
        <v>0</v>
      </c>
      <c r="BM57" s="13">
        <f t="shared" si="43"/>
        <v>0</v>
      </c>
      <c r="BN57" s="13">
        <f t="shared" si="44"/>
        <v>0</v>
      </c>
      <c r="BO57" s="14">
        <f t="shared" si="56"/>
        <v>0</v>
      </c>
      <c r="BP57" s="813"/>
    </row>
    <row r="58" spans="1:68" s="166" customFormat="1" ht="14.25" customHeight="1">
      <c r="A58" s="161">
        <v>6</v>
      </c>
      <c r="B58" s="163" t="s">
        <v>75</v>
      </c>
      <c r="C58" s="161" t="s">
        <v>61</v>
      </c>
      <c r="D58" s="162">
        <v>36</v>
      </c>
      <c r="E58" s="163"/>
      <c r="F58" s="165">
        <v>1</v>
      </c>
      <c r="G58" s="165">
        <f>F58+D58</f>
        <v>37</v>
      </c>
      <c r="H58" s="165"/>
      <c r="I58" s="165"/>
      <c r="J58" s="165">
        <f>I58+H58</f>
        <v>0</v>
      </c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3">
        <f t="shared" si="1"/>
        <v>0</v>
      </c>
      <c r="X58" s="13">
        <f t="shared" si="2"/>
        <v>1</v>
      </c>
      <c r="Y58" s="16">
        <f t="shared" si="3"/>
        <v>37</v>
      </c>
      <c r="Z58" s="163"/>
      <c r="AA58" s="61">
        <f t="shared" si="4"/>
        <v>1</v>
      </c>
      <c r="AB58" s="61">
        <f t="shared" si="5"/>
        <v>37</v>
      </c>
      <c r="AC58" s="165"/>
      <c r="AD58" s="62">
        <f t="shared" si="6"/>
        <v>0</v>
      </c>
      <c r="AE58" s="62">
        <f t="shared" si="7"/>
        <v>0</v>
      </c>
      <c r="AF58" s="163"/>
      <c r="AG58" s="62">
        <f t="shared" si="8"/>
        <v>0</v>
      </c>
      <c r="AH58" s="62">
        <f t="shared" si="9"/>
        <v>0</v>
      </c>
      <c r="AI58" s="163"/>
      <c r="AJ58" s="62">
        <f t="shared" si="10"/>
        <v>0</v>
      </c>
      <c r="AK58" s="62">
        <f t="shared" si="11"/>
        <v>0</v>
      </c>
      <c r="AL58" s="163"/>
      <c r="AM58" s="62">
        <f t="shared" si="12"/>
        <v>0</v>
      </c>
      <c r="AN58" s="62">
        <f t="shared" si="13"/>
        <v>0</v>
      </c>
      <c r="AO58" s="163"/>
      <c r="AP58" s="62">
        <f t="shared" si="14"/>
        <v>0</v>
      </c>
      <c r="AQ58" s="62">
        <f t="shared" si="15"/>
        <v>0</v>
      </c>
      <c r="AR58" s="13">
        <f t="shared" si="16"/>
        <v>0</v>
      </c>
      <c r="AS58" s="13">
        <f t="shared" si="17"/>
        <v>1</v>
      </c>
      <c r="AT58" s="16">
        <f t="shared" si="18"/>
        <v>37</v>
      </c>
      <c r="AU58" s="163"/>
      <c r="AV58" s="61">
        <f t="shared" si="45"/>
        <v>1</v>
      </c>
      <c r="AW58" s="61">
        <f t="shared" si="46"/>
        <v>37</v>
      </c>
      <c r="AX58" s="165"/>
      <c r="AY58" s="62">
        <f t="shared" si="38"/>
        <v>0</v>
      </c>
      <c r="AZ58" s="62">
        <f t="shared" si="47"/>
        <v>0</v>
      </c>
      <c r="BA58" s="163"/>
      <c r="BB58" s="62">
        <f t="shared" si="48"/>
        <v>0</v>
      </c>
      <c r="BC58" s="62">
        <f t="shared" si="49"/>
        <v>0</v>
      </c>
      <c r="BD58" s="163"/>
      <c r="BE58" s="62">
        <f t="shared" si="50"/>
        <v>0</v>
      </c>
      <c r="BF58" s="62">
        <f t="shared" si="51"/>
        <v>0</v>
      </c>
      <c r="BG58" s="163"/>
      <c r="BH58" s="62">
        <f t="shared" si="52"/>
        <v>0</v>
      </c>
      <c r="BI58" s="62">
        <f t="shared" si="53"/>
        <v>0</v>
      </c>
      <c r="BJ58" s="163"/>
      <c r="BK58" s="62">
        <f t="shared" si="54"/>
        <v>0</v>
      </c>
      <c r="BL58" s="62">
        <f t="shared" si="55"/>
        <v>0</v>
      </c>
      <c r="BM58" s="13">
        <f t="shared" si="43"/>
        <v>0</v>
      </c>
      <c r="BN58" s="13">
        <f t="shared" si="44"/>
        <v>1</v>
      </c>
      <c r="BO58" s="16">
        <f t="shared" si="56"/>
        <v>37</v>
      </c>
      <c r="BP58" s="813"/>
    </row>
    <row r="59" spans="1:68" s="172" customFormat="1" ht="14.25" customHeight="1">
      <c r="A59" s="15" t="s">
        <v>54</v>
      </c>
      <c r="B59" s="167" t="s">
        <v>73</v>
      </c>
      <c r="C59" s="168" t="s">
        <v>48</v>
      </c>
      <c r="D59" s="169">
        <v>890.767</v>
      </c>
      <c r="E59" s="167"/>
      <c r="F59" s="171">
        <v>20</v>
      </c>
      <c r="G59" s="204">
        <f aca="true" t="shared" si="57" ref="G59:G67">F59+D59</f>
        <v>910.767</v>
      </c>
      <c r="H59" s="171"/>
      <c r="I59" s="171"/>
      <c r="J59" s="205">
        <f aca="true" t="shared" si="58" ref="J59:J66">I59+H59</f>
        <v>0</v>
      </c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3">
        <f t="shared" si="1"/>
        <v>0</v>
      </c>
      <c r="X59" s="13">
        <f t="shared" si="2"/>
        <v>20</v>
      </c>
      <c r="Y59" s="14">
        <f t="shared" si="3"/>
        <v>910.767</v>
      </c>
      <c r="Z59" s="167"/>
      <c r="AA59" s="13">
        <f>Z59+F59</f>
        <v>20</v>
      </c>
      <c r="AB59" s="61">
        <f t="shared" si="5"/>
        <v>910.767</v>
      </c>
      <c r="AC59" s="171"/>
      <c r="AD59" s="62">
        <f t="shared" si="6"/>
        <v>0</v>
      </c>
      <c r="AE59" s="62">
        <f t="shared" si="7"/>
        <v>0</v>
      </c>
      <c r="AF59" s="167"/>
      <c r="AG59" s="62">
        <f t="shared" si="8"/>
        <v>0</v>
      </c>
      <c r="AH59" s="62">
        <f t="shared" si="9"/>
        <v>0</v>
      </c>
      <c r="AI59" s="167"/>
      <c r="AJ59" s="62">
        <f t="shared" si="10"/>
        <v>0</v>
      </c>
      <c r="AK59" s="62">
        <f t="shared" si="11"/>
        <v>0</v>
      </c>
      <c r="AL59" s="167"/>
      <c r="AM59" s="62">
        <f t="shared" si="12"/>
        <v>0</v>
      </c>
      <c r="AN59" s="62">
        <f t="shared" si="13"/>
        <v>0</v>
      </c>
      <c r="AO59" s="167"/>
      <c r="AP59" s="62">
        <f t="shared" si="14"/>
        <v>0</v>
      </c>
      <c r="AQ59" s="62">
        <f t="shared" si="15"/>
        <v>0</v>
      </c>
      <c r="AR59" s="13">
        <f t="shared" si="16"/>
        <v>0</v>
      </c>
      <c r="AS59" s="13">
        <f t="shared" si="17"/>
        <v>20</v>
      </c>
      <c r="AT59" s="14">
        <f t="shared" si="18"/>
        <v>910.767</v>
      </c>
      <c r="AU59" s="167"/>
      <c r="AV59" s="13">
        <f t="shared" si="45"/>
        <v>20</v>
      </c>
      <c r="AW59" s="61">
        <f t="shared" si="46"/>
        <v>910.767</v>
      </c>
      <c r="AX59" s="171"/>
      <c r="AY59" s="62">
        <f t="shared" si="38"/>
        <v>0</v>
      </c>
      <c r="AZ59" s="62">
        <f t="shared" si="47"/>
        <v>0</v>
      </c>
      <c r="BA59" s="167"/>
      <c r="BB59" s="62">
        <f t="shared" si="48"/>
        <v>0</v>
      </c>
      <c r="BC59" s="62">
        <f t="shared" si="49"/>
        <v>0</v>
      </c>
      <c r="BD59" s="167"/>
      <c r="BE59" s="62">
        <f t="shared" si="50"/>
        <v>0</v>
      </c>
      <c r="BF59" s="62">
        <f t="shared" si="51"/>
        <v>0</v>
      </c>
      <c r="BG59" s="167"/>
      <c r="BH59" s="62">
        <f t="shared" si="52"/>
        <v>0</v>
      </c>
      <c r="BI59" s="62">
        <f t="shared" si="53"/>
        <v>0</v>
      </c>
      <c r="BJ59" s="167"/>
      <c r="BK59" s="62">
        <f t="shared" si="54"/>
        <v>0</v>
      </c>
      <c r="BL59" s="62">
        <f t="shared" si="55"/>
        <v>0</v>
      </c>
      <c r="BM59" s="13">
        <f t="shared" si="43"/>
        <v>0</v>
      </c>
      <c r="BN59" s="13">
        <f t="shared" si="44"/>
        <v>20</v>
      </c>
      <c r="BO59" s="14">
        <f t="shared" si="56"/>
        <v>910.767</v>
      </c>
      <c r="BP59" s="813"/>
    </row>
    <row r="60" spans="1:68" s="172" customFormat="1" ht="14.25" customHeight="1">
      <c r="A60" s="15" t="s">
        <v>54</v>
      </c>
      <c r="B60" s="167" t="s">
        <v>74</v>
      </c>
      <c r="C60" s="168" t="s">
        <v>48</v>
      </c>
      <c r="D60" s="173">
        <v>509</v>
      </c>
      <c r="E60" s="167"/>
      <c r="F60" s="170"/>
      <c r="G60" s="205">
        <f t="shared" si="57"/>
        <v>509</v>
      </c>
      <c r="H60" s="171"/>
      <c r="I60" s="171"/>
      <c r="J60" s="205">
        <f t="shared" si="58"/>
        <v>0</v>
      </c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3">
        <f t="shared" si="1"/>
        <v>0</v>
      </c>
      <c r="X60" s="13">
        <f t="shared" si="2"/>
        <v>0</v>
      </c>
      <c r="Y60" s="14">
        <f t="shared" si="3"/>
        <v>509</v>
      </c>
      <c r="Z60" s="167"/>
      <c r="AA60" s="61">
        <f t="shared" si="4"/>
        <v>0</v>
      </c>
      <c r="AB60" s="61">
        <f t="shared" si="5"/>
        <v>509</v>
      </c>
      <c r="AC60" s="171"/>
      <c r="AD60" s="62">
        <f t="shared" si="6"/>
        <v>0</v>
      </c>
      <c r="AE60" s="62">
        <f t="shared" si="7"/>
        <v>0</v>
      </c>
      <c r="AF60" s="167"/>
      <c r="AG60" s="62">
        <f t="shared" si="8"/>
        <v>0</v>
      </c>
      <c r="AH60" s="62">
        <f t="shared" si="9"/>
        <v>0</v>
      </c>
      <c r="AI60" s="167"/>
      <c r="AJ60" s="62">
        <f t="shared" si="10"/>
        <v>0</v>
      </c>
      <c r="AK60" s="62">
        <f t="shared" si="11"/>
        <v>0</v>
      </c>
      <c r="AL60" s="167"/>
      <c r="AM60" s="62">
        <f t="shared" si="12"/>
        <v>0</v>
      </c>
      <c r="AN60" s="62">
        <f t="shared" si="13"/>
        <v>0</v>
      </c>
      <c r="AO60" s="167"/>
      <c r="AP60" s="62">
        <f t="shared" si="14"/>
        <v>0</v>
      </c>
      <c r="AQ60" s="62">
        <f t="shared" si="15"/>
        <v>0</v>
      </c>
      <c r="AR60" s="13">
        <f t="shared" si="16"/>
        <v>0</v>
      </c>
      <c r="AS60" s="13">
        <f t="shared" si="17"/>
        <v>0</v>
      </c>
      <c r="AT60" s="14">
        <f t="shared" si="18"/>
        <v>509</v>
      </c>
      <c r="AU60" s="167"/>
      <c r="AV60" s="61">
        <f t="shared" si="45"/>
        <v>0</v>
      </c>
      <c r="AW60" s="61">
        <f t="shared" si="46"/>
        <v>509</v>
      </c>
      <c r="AX60" s="171"/>
      <c r="AY60" s="62">
        <f t="shared" si="38"/>
        <v>0</v>
      </c>
      <c r="AZ60" s="62">
        <f t="shared" si="47"/>
        <v>0</v>
      </c>
      <c r="BA60" s="167"/>
      <c r="BB60" s="62">
        <f t="shared" si="48"/>
        <v>0</v>
      </c>
      <c r="BC60" s="62">
        <f t="shared" si="49"/>
        <v>0</v>
      </c>
      <c r="BD60" s="167"/>
      <c r="BE60" s="62">
        <f t="shared" si="50"/>
        <v>0</v>
      </c>
      <c r="BF60" s="62">
        <f t="shared" si="51"/>
        <v>0</v>
      </c>
      <c r="BG60" s="167"/>
      <c r="BH60" s="62">
        <f t="shared" si="52"/>
        <v>0</v>
      </c>
      <c r="BI60" s="62">
        <f t="shared" si="53"/>
        <v>0</v>
      </c>
      <c r="BJ60" s="167"/>
      <c r="BK60" s="62">
        <f t="shared" si="54"/>
        <v>0</v>
      </c>
      <c r="BL60" s="62">
        <f t="shared" si="55"/>
        <v>0</v>
      </c>
      <c r="BM60" s="13">
        <f t="shared" si="43"/>
        <v>0</v>
      </c>
      <c r="BN60" s="13">
        <f t="shared" si="44"/>
        <v>0</v>
      </c>
      <c r="BO60" s="14">
        <f t="shared" si="56"/>
        <v>509</v>
      </c>
      <c r="BP60" s="813"/>
    </row>
    <row r="61" spans="1:68" s="172" customFormat="1" ht="14.25" customHeight="1">
      <c r="A61" s="15" t="s">
        <v>54</v>
      </c>
      <c r="B61" s="167" t="s">
        <v>76</v>
      </c>
      <c r="C61" s="168" t="s">
        <v>48</v>
      </c>
      <c r="D61" s="174">
        <v>1308</v>
      </c>
      <c r="E61" s="167">
        <v>53.066</v>
      </c>
      <c r="F61" s="170">
        <v>217.57</v>
      </c>
      <c r="G61" s="204">
        <f t="shared" si="57"/>
        <v>1525.57</v>
      </c>
      <c r="H61" s="170">
        <v>46.456</v>
      </c>
      <c r="I61" s="175">
        <v>209.05</v>
      </c>
      <c r="J61" s="204">
        <f t="shared" si="58"/>
        <v>255.50600000000003</v>
      </c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3">
        <f t="shared" si="1"/>
        <v>99.522</v>
      </c>
      <c r="X61" s="13">
        <f t="shared" si="2"/>
        <v>426.62</v>
      </c>
      <c r="Y61" s="14">
        <f t="shared" si="3"/>
        <v>1734.62</v>
      </c>
      <c r="Z61" s="167"/>
      <c r="AA61" s="61">
        <f t="shared" si="4"/>
        <v>217.57</v>
      </c>
      <c r="AB61" s="61">
        <f t="shared" si="5"/>
        <v>1525.57</v>
      </c>
      <c r="AC61" s="170"/>
      <c r="AD61" s="62">
        <f>AC61+I61</f>
        <v>209.05</v>
      </c>
      <c r="AE61" s="62">
        <f t="shared" si="7"/>
        <v>255.50600000000003</v>
      </c>
      <c r="AF61" s="167"/>
      <c r="AG61" s="62">
        <f t="shared" si="8"/>
        <v>0</v>
      </c>
      <c r="AH61" s="62">
        <f t="shared" si="9"/>
        <v>0</v>
      </c>
      <c r="AI61" s="167"/>
      <c r="AJ61" s="62">
        <f t="shared" si="10"/>
        <v>0</v>
      </c>
      <c r="AK61" s="62">
        <f t="shared" si="11"/>
        <v>0</v>
      </c>
      <c r="AL61" s="167"/>
      <c r="AM61" s="62">
        <f t="shared" si="12"/>
        <v>0</v>
      </c>
      <c r="AN61" s="62">
        <f t="shared" si="13"/>
        <v>0</v>
      </c>
      <c r="AO61" s="167"/>
      <c r="AP61" s="62">
        <f t="shared" si="14"/>
        <v>0</v>
      </c>
      <c r="AQ61" s="62">
        <f t="shared" si="15"/>
        <v>0</v>
      </c>
      <c r="AR61" s="13">
        <f t="shared" si="16"/>
        <v>0</v>
      </c>
      <c r="AS61" s="13">
        <f>AA61+AD61+AG61+AJ61+AM61+AP61</f>
        <v>426.62</v>
      </c>
      <c r="AT61" s="14">
        <f t="shared" si="18"/>
        <v>1734.62</v>
      </c>
      <c r="AU61" s="167"/>
      <c r="AV61" s="61">
        <f t="shared" si="45"/>
        <v>217.57</v>
      </c>
      <c r="AW61" s="61">
        <f t="shared" si="46"/>
        <v>1525.57</v>
      </c>
      <c r="AX61" s="170"/>
      <c r="AY61" s="62">
        <f t="shared" si="38"/>
        <v>209.05</v>
      </c>
      <c r="AZ61" s="62">
        <f t="shared" si="47"/>
        <v>255.50600000000003</v>
      </c>
      <c r="BA61" s="167"/>
      <c r="BB61" s="62">
        <f t="shared" si="48"/>
        <v>0</v>
      </c>
      <c r="BC61" s="62">
        <f t="shared" si="49"/>
        <v>0</v>
      </c>
      <c r="BD61" s="167"/>
      <c r="BE61" s="62">
        <f t="shared" si="50"/>
        <v>0</v>
      </c>
      <c r="BF61" s="62">
        <f t="shared" si="51"/>
        <v>0</v>
      </c>
      <c r="BG61" s="167"/>
      <c r="BH61" s="62">
        <f t="shared" si="52"/>
        <v>0</v>
      </c>
      <c r="BI61" s="62">
        <f t="shared" si="53"/>
        <v>0</v>
      </c>
      <c r="BJ61" s="167"/>
      <c r="BK61" s="62">
        <f t="shared" si="54"/>
        <v>0</v>
      </c>
      <c r="BL61" s="62">
        <f t="shared" si="55"/>
        <v>0</v>
      </c>
      <c r="BM61" s="13">
        <f t="shared" si="43"/>
        <v>0</v>
      </c>
      <c r="BN61" s="13">
        <f t="shared" si="44"/>
        <v>426.62</v>
      </c>
      <c r="BO61" s="14">
        <f t="shared" si="56"/>
        <v>1734.62</v>
      </c>
      <c r="BP61" s="813"/>
    </row>
    <row r="62" spans="1:68" s="172" customFormat="1" ht="14.25" customHeight="1">
      <c r="A62" s="15" t="s">
        <v>54</v>
      </c>
      <c r="B62" s="167" t="s">
        <v>77</v>
      </c>
      <c r="C62" s="168" t="s">
        <v>78</v>
      </c>
      <c r="D62" s="174">
        <v>2578</v>
      </c>
      <c r="E62" s="167"/>
      <c r="F62" s="171">
        <v>1269</v>
      </c>
      <c r="G62" s="205">
        <f>F62</f>
        <v>1269</v>
      </c>
      <c r="H62" s="170"/>
      <c r="I62" s="171">
        <v>1240</v>
      </c>
      <c r="J62" s="205">
        <f t="shared" si="58"/>
        <v>1240</v>
      </c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3">
        <f t="shared" si="1"/>
        <v>0</v>
      </c>
      <c r="X62" s="13">
        <f t="shared" si="2"/>
        <v>2509</v>
      </c>
      <c r="Y62" s="16">
        <f t="shared" si="3"/>
        <v>5087</v>
      </c>
      <c r="Z62" s="167"/>
      <c r="AA62" s="61">
        <f t="shared" si="4"/>
        <v>1269</v>
      </c>
      <c r="AB62" s="61">
        <f t="shared" si="5"/>
        <v>1269</v>
      </c>
      <c r="AC62" s="170"/>
      <c r="AD62" s="62">
        <f t="shared" si="6"/>
        <v>1240</v>
      </c>
      <c r="AE62" s="62">
        <f t="shared" si="7"/>
        <v>1240</v>
      </c>
      <c r="AF62" s="167"/>
      <c r="AG62" s="62">
        <f t="shared" si="8"/>
        <v>0</v>
      </c>
      <c r="AH62" s="62">
        <f t="shared" si="9"/>
        <v>0</v>
      </c>
      <c r="AI62" s="167"/>
      <c r="AJ62" s="62">
        <f t="shared" si="10"/>
        <v>0</v>
      </c>
      <c r="AK62" s="62">
        <f t="shared" si="11"/>
        <v>0</v>
      </c>
      <c r="AL62" s="167"/>
      <c r="AM62" s="62">
        <f t="shared" si="12"/>
        <v>0</v>
      </c>
      <c r="AN62" s="62">
        <f t="shared" si="13"/>
        <v>0</v>
      </c>
      <c r="AO62" s="167"/>
      <c r="AP62" s="62">
        <f t="shared" si="14"/>
        <v>0</v>
      </c>
      <c r="AQ62" s="62">
        <f t="shared" si="15"/>
        <v>0</v>
      </c>
      <c r="AR62" s="13">
        <f t="shared" si="16"/>
        <v>0</v>
      </c>
      <c r="AS62" s="13">
        <f t="shared" si="17"/>
        <v>2509</v>
      </c>
      <c r="AT62" s="16">
        <f>AS62</f>
        <v>2509</v>
      </c>
      <c r="AU62" s="167"/>
      <c r="AV62" s="61">
        <f t="shared" si="45"/>
        <v>1269</v>
      </c>
      <c r="AW62" s="61">
        <f t="shared" si="46"/>
        <v>1269</v>
      </c>
      <c r="AX62" s="170"/>
      <c r="AY62" s="62">
        <f t="shared" si="38"/>
        <v>1240</v>
      </c>
      <c r="AZ62" s="62">
        <f t="shared" si="47"/>
        <v>1240</v>
      </c>
      <c r="BA62" s="167"/>
      <c r="BB62" s="62">
        <f t="shared" si="48"/>
        <v>0</v>
      </c>
      <c r="BC62" s="62">
        <f t="shared" si="49"/>
        <v>0</v>
      </c>
      <c r="BD62" s="167"/>
      <c r="BE62" s="62">
        <f t="shared" si="50"/>
        <v>0</v>
      </c>
      <c r="BF62" s="62">
        <f t="shared" si="51"/>
        <v>0</v>
      </c>
      <c r="BG62" s="167"/>
      <c r="BH62" s="62">
        <f t="shared" si="52"/>
        <v>0</v>
      </c>
      <c r="BI62" s="62">
        <f t="shared" si="53"/>
        <v>0</v>
      </c>
      <c r="BJ62" s="167"/>
      <c r="BK62" s="62">
        <f t="shared" si="54"/>
        <v>0</v>
      </c>
      <c r="BL62" s="62">
        <f t="shared" si="55"/>
        <v>0</v>
      </c>
      <c r="BM62" s="13">
        <f t="shared" si="43"/>
        <v>0</v>
      </c>
      <c r="BN62" s="13">
        <f t="shared" si="44"/>
        <v>2509</v>
      </c>
      <c r="BO62" s="16">
        <f>BN62</f>
        <v>2509</v>
      </c>
      <c r="BP62" s="813"/>
    </row>
    <row r="63" spans="1:68" s="172" customFormat="1" ht="14.25" customHeight="1">
      <c r="A63" s="15" t="s">
        <v>54</v>
      </c>
      <c r="B63" s="167" t="s">
        <v>79</v>
      </c>
      <c r="C63" s="168" t="s">
        <v>48</v>
      </c>
      <c r="D63" s="169">
        <v>77.923</v>
      </c>
      <c r="E63" s="167">
        <v>2.922</v>
      </c>
      <c r="F63" s="170">
        <v>11.893</v>
      </c>
      <c r="G63" s="205">
        <f t="shared" si="57"/>
        <v>89.816</v>
      </c>
      <c r="H63" s="170">
        <v>2.905</v>
      </c>
      <c r="I63" s="170">
        <v>13.396</v>
      </c>
      <c r="J63" s="205">
        <f t="shared" si="58"/>
        <v>16.301000000000002</v>
      </c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3">
        <f t="shared" si="1"/>
        <v>5.827</v>
      </c>
      <c r="X63" s="13">
        <f t="shared" si="2"/>
        <v>25.289</v>
      </c>
      <c r="Y63" s="14">
        <f t="shared" si="3"/>
        <v>103.212</v>
      </c>
      <c r="Z63" s="167"/>
      <c r="AA63" s="61">
        <f t="shared" si="4"/>
        <v>11.893</v>
      </c>
      <c r="AB63" s="61">
        <f t="shared" si="5"/>
        <v>89.816</v>
      </c>
      <c r="AC63" s="170"/>
      <c r="AD63" s="63">
        <f t="shared" si="6"/>
        <v>13.396</v>
      </c>
      <c r="AE63" s="62">
        <f t="shared" si="7"/>
        <v>16.301000000000002</v>
      </c>
      <c r="AF63" s="167"/>
      <c r="AG63" s="62">
        <f t="shared" si="8"/>
        <v>0</v>
      </c>
      <c r="AH63" s="62">
        <f t="shared" si="9"/>
        <v>0</v>
      </c>
      <c r="AI63" s="167"/>
      <c r="AJ63" s="62">
        <f t="shared" si="10"/>
        <v>0</v>
      </c>
      <c r="AK63" s="62">
        <f t="shared" si="11"/>
        <v>0</v>
      </c>
      <c r="AL63" s="167"/>
      <c r="AM63" s="62">
        <f t="shared" si="12"/>
        <v>0</v>
      </c>
      <c r="AN63" s="62">
        <f t="shared" si="13"/>
        <v>0</v>
      </c>
      <c r="AO63" s="167"/>
      <c r="AP63" s="62">
        <f t="shared" si="14"/>
        <v>0</v>
      </c>
      <c r="AQ63" s="62">
        <f t="shared" si="15"/>
        <v>0</v>
      </c>
      <c r="AR63" s="13">
        <f t="shared" si="16"/>
        <v>0</v>
      </c>
      <c r="AS63" s="64">
        <f t="shared" si="17"/>
        <v>25.289</v>
      </c>
      <c r="AT63" s="14">
        <f t="shared" si="18"/>
        <v>103.212</v>
      </c>
      <c r="AU63" s="167"/>
      <c r="AV63" s="61">
        <f t="shared" si="45"/>
        <v>11.893</v>
      </c>
      <c r="AW63" s="61">
        <f t="shared" si="46"/>
        <v>89.816</v>
      </c>
      <c r="AX63" s="170"/>
      <c r="AY63" s="63">
        <f t="shared" si="38"/>
        <v>13.396</v>
      </c>
      <c r="AZ63" s="62">
        <f t="shared" si="47"/>
        <v>16.301000000000002</v>
      </c>
      <c r="BA63" s="167"/>
      <c r="BB63" s="62">
        <f t="shared" si="48"/>
        <v>0</v>
      </c>
      <c r="BC63" s="62">
        <f t="shared" si="49"/>
        <v>0</v>
      </c>
      <c r="BD63" s="167"/>
      <c r="BE63" s="62">
        <f t="shared" si="50"/>
        <v>0</v>
      </c>
      <c r="BF63" s="62">
        <f t="shared" si="51"/>
        <v>0</v>
      </c>
      <c r="BG63" s="167"/>
      <c r="BH63" s="62">
        <f t="shared" si="52"/>
        <v>0</v>
      </c>
      <c r="BI63" s="62">
        <f t="shared" si="53"/>
        <v>0</v>
      </c>
      <c r="BJ63" s="167"/>
      <c r="BK63" s="62">
        <f t="shared" si="54"/>
        <v>0</v>
      </c>
      <c r="BL63" s="62">
        <f t="shared" si="55"/>
        <v>0</v>
      </c>
      <c r="BM63" s="13">
        <f t="shared" si="43"/>
        <v>0</v>
      </c>
      <c r="BN63" s="64">
        <f t="shared" si="44"/>
        <v>25.289</v>
      </c>
      <c r="BO63" s="14">
        <f>AT63+BM63</f>
        <v>103.212</v>
      </c>
      <c r="BP63" s="813"/>
    </row>
    <row r="64" spans="1:68" s="257" customFormat="1" ht="25.5">
      <c r="A64" s="250">
        <v>7</v>
      </c>
      <c r="B64" s="248" t="s">
        <v>145</v>
      </c>
      <c r="C64" s="250" t="s">
        <v>61</v>
      </c>
      <c r="D64" s="251">
        <v>11</v>
      </c>
      <c r="E64" s="252"/>
      <c r="F64" s="253"/>
      <c r="G64" s="254">
        <f t="shared" si="57"/>
        <v>11</v>
      </c>
      <c r="H64" s="253"/>
      <c r="I64" s="255"/>
      <c r="J64" s="254">
        <f t="shared" si="58"/>
        <v>0</v>
      </c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45">
        <f t="shared" si="1"/>
        <v>0</v>
      </c>
      <c r="X64" s="245">
        <f t="shared" si="2"/>
        <v>0</v>
      </c>
      <c r="Y64" s="256">
        <f t="shared" si="3"/>
        <v>11</v>
      </c>
      <c r="Z64" s="252"/>
      <c r="AA64" s="241">
        <f t="shared" si="4"/>
        <v>0</v>
      </c>
      <c r="AB64" s="241">
        <f t="shared" si="5"/>
        <v>11</v>
      </c>
      <c r="AC64" s="253"/>
      <c r="AD64" s="247">
        <f t="shared" si="6"/>
        <v>0</v>
      </c>
      <c r="AE64" s="247">
        <f t="shared" si="7"/>
        <v>0</v>
      </c>
      <c r="AF64" s="252"/>
      <c r="AG64" s="247">
        <f t="shared" si="8"/>
        <v>0</v>
      </c>
      <c r="AH64" s="247">
        <f t="shared" si="9"/>
        <v>0</v>
      </c>
      <c r="AI64" s="252"/>
      <c r="AJ64" s="247">
        <f t="shared" si="10"/>
        <v>0</v>
      </c>
      <c r="AK64" s="247">
        <f t="shared" si="11"/>
        <v>0</v>
      </c>
      <c r="AL64" s="252"/>
      <c r="AM64" s="247">
        <f t="shared" si="12"/>
        <v>0</v>
      </c>
      <c r="AN64" s="247">
        <f t="shared" si="13"/>
        <v>0</v>
      </c>
      <c r="AO64" s="252"/>
      <c r="AP64" s="247">
        <f t="shared" si="14"/>
        <v>0</v>
      </c>
      <c r="AQ64" s="247">
        <f t="shared" si="15"/>
        <v>0</v>
      </c>
      <c r="AR64" s="245">
        <f t="shared" si="16"/>
        <v>0</v>
      </c>
      <c r="AS64" s="245">
        <f t="shared" si="17"/>
        <v>0</v>
      </c>
      <c r="AT64" s="246">
        <f t="shared" si="18"/>
        <v>11</v>
      </c>
      <c r="AU64" s="252"/>
      <c r="AV64" s="241">
        <f t="shared" si="45"/>
        <v>0</v>
      </c>
      <c r="AW64" s="241">
        <f t="shared" si="46"/>
        <v>11</v>
      </c>
      <c r="AX64" s="253"/>
      <c r="AY64" s="247">
        <f t="shared" si="38"/>
        <v>0</v>
      </c>
      <c r="AZ64" s="247">
        <f t="shared" si="47"/>
        <v>0</v>
      </c>
      <c r="BA64" s="252"/>
      <c r="BB64" s="247">
        <f t="shared" si="48"/>
        <v>0</v>
      </c>
      <c r="BC64" s="247">
        <f t="shared" si="49"/>
        <v>0</v>
      </c>
      <c r="BD64" s="252"/>
      <c r="BE64" s="247">
        <f t="shared" si="50"/>
        <v>0</v>
      </c>
      <c r="BF64" s="247">
        <f t="shared" si="51"/>
        <v>0</v>
      </c>
      <c r="BG64" s="252"/>
      <c r="BH64" s="247">
        <f t="shared" si="52"/>
        <v>0</v>
      </c>
      <c r="BI64" s="247">
        <f t="shared" si="53"/>
        <v>0</v>
      </c>
      <c r="BJ64" s="252"/>
      <c r="BK64" s="247">
        <f t="shared" si="54"/>
        <v>0</v>
      </c>
      <c r="BL64" s="247">
        <f t="shared" si="55"/>
        <v>0</v>
      </c>
      <c r="BM64" s="245">
        <f t="shared" si="43"/>
        <v>0</v>
      </c>
      <c r="BN64" s="245">
        <f t="shared" si="44"/>
        <v>0</v>
      </c>
      <c r="BO64" s="246">
        <f>AT64+BM64</f>
        <v>11</v>
      </c>
      <c r="BP64" s="813"/>
    </row>
    <row r="65" spans="1:68" s="249" customFormat="1" ht="38.25">
      <c r="A65" s="238" t="s">
        <v>54</v>
      </c>
      <c r="B65" s="239" t="s">
        <v>144</v>
      </c>
      <c r="C65" s="240" t="s">
        <v>61</v>
      </c>
      <c r="D65" s="241"/>
      <c r="E65" s="242"/>
      <c r="F65" s="243"/>
      <c r="G65" s="243"/>
      <c r="H65" s="244"/>
      <c r="I65" s="244"/>
      <c r="J65" s="244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5">
        <f>E65+H65+K65+N65+Q65+T65</f>
        <v>0</v>
      </c>
      <c r="X65" s="245">
        <f>F65+I65+L65+O65+R65+U65</f>
        <v>0</v>
      </c>
      <c r="Y65" s="246">
        <f>D65+X65</f>
        <v>0</v>
      </c>
      <c r="Z65" s="242"/>
      <c r="AA65" s="241">
        <f>Z65+F65</f>
        <v>0</v>
      </c>
      <c r="AB65" s="241">
        <f>G65+Z65</f>
        <v>0</v>
      </c>
      <c r="AC65" s="244"/>
      <c r="AD65" s="247">
        <f>AC65+I65</f>
        <v>0</v>
      </c>
      <c r="AE65" s="247">
        <f>J65+AC65</f>
        <v>0</v>
      </c>
      <c r="AF65" s="242"/>
      <c r="AG65" s="247">
        <f>AF65+L65</f>
        <v>0</v>
      </c>
      <c r="AH65" s="247">
        <f>AF65+M65</f>
        <v>0</v>
      </c>
      <c r="AI65" s="242"/>
      <c r="AJ65" s="247">
        <f>AI65+O65</f>
        <v>0</v>
      </c>
      <c r="AK65" s="247">
        <f>AI65+P65</f>
        <v>0</v>
      </c>
      <c r="AL65" s="242"/>
      <c r="AM65" s="247">
        <f>AL65+R65</f>
        <v>0</v>
      </c>
      <c r="AN65" s="247">
        <f>AL65+S65</f>
        <v>0</v>
      </c>
      <c r="AO65" s="242"/>
      <c r="AP65" s="247">
        <f>AO65+U65</f>
        <v>0</v>
      </c>
      <c r="AQ65" s="247">
        <f>AO65+V65</f>
        <v>0</v>
      </c>
      <c r="AR65" s="245">
        <f>Z65+AC65+AF65+AI65+AL65+AO65</f>
        <v>0</v>
      </c>
      <c r="AS65" s="245">
        <f>AA65+AD65+AG65+AJ65+AM65+AP65</f>
        <v>0</v>
      </c>
      <c r="AT65" s="246">
        <f>Y65+AR65</f>
        <v>0</v>
      </c>
      <c r="AU65" s="242"/>
      <c r="AV65" s="241">
        <f t="shared" si="45"/>
        <v>0</v>
      </c>
      <c r="AW65" s="241">
        <f t="shared" si="46"/>
        <v>0</v>
      </c>
      <c r="AX65" s="244"/>
      <c r="AY65" s="247">
        <f t="shared" si="38"/>
        <v>0</v>
      </c>
      <c r="AZ65" s="247">
        <f t="shared" si="47"/>
        <v>0</v>
      </c>
      <c r="BA65" s="242"/>
      <c r="BB65" s="247">
        <f t="shared" si="48"/>
        <v>0</v>
      </c>
      <c r="BC65" s="247">
        <f t="shared" si="49"/>
        <v>0</v>
      </c>
      <c r="BD65" s="242"/>
      <c r="BE65" s="247">
        <f t="shared" si="50"/>
        <v>0</v>
      </c>
      <c r="BF65" s="247">
        <f t="shared" si="51"/>
        <v>0</v>
      </c>
      <c r="BG65" s="242"/>
      <c r="BH65" s="247">
        <f t="shared" si="52"/>
        <v>0</v>
      </c>
      <c r="BI65" s="247">
        <f t="shared" si="53"/>
        <v>0</v>
      </c>
      <c r="BJ65" s="242"/>
      <c r="BK65" s="247">
        <f t="shared" si="54"/>
        <v>0</v>
      </c>
      <c r="BL65" s="247">
        <f t="shared" si="55"/>
        <v>0</v>
      </c>
      <c r="BM65" s="245">
        <f t="shared" si="43"/>
        <v>0</v>
      </c>
      <c r="BN65" s="245">
        <f t="shared" si="44"/>
        <v>0</v>
      </c>
      <c r="BO65" s="246">
        <f>AT65+BM65</f>
        <v>0</v>
      </c>
      <c r="BP65" s="813"/>
    </row>
    <row r="66" spans="1:68" s="172" customFormat="1" ht="14.25" customHeight="1">
      <c r="A66" s="15" t="s">
        <v>54</v>
      </c>
      <c r="B66" s="176" t="s">
        <v>80</v>
      </c>
      <c r="C66" s="177" t="s">
        <v>61</v>
      </c>
      <c r="D66" s="61">
        <v>11</v>
      </c>
      <c r="E66" s="167"/>
      <c r="F66" s="170"/>
      <c r="G66" s="205">
        <f t="shared" si="57"/>
        <v>11</v>
      </c>
      <c r="H66" s="171"/>
      <c r="I66" s="171"/>
      <c r="J66" s="205">
        <f t="shared" si="58"/>
        <v>0</v>
      </c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3">
        <f t="shared" si="1"/>
        <v>0</v>
      </c>
      <c r="X66" s="13">
        <f t="shared" si="2"/>
        <v>0</v>
      </c>
      <c r="Y66" s="16">
        <f t="shared" si="3"/>
        <v>11</v>
      </c>
      <c r="Z66" s="167"/>
      <c r="AA66" s="61">
        <f t="shared" si="4"/>
        <v>0</v>
      </c>
      <c r="AB66" s="61">
        <f t="shared" si="5"/>
        <v>11</v>
      </c>
      <c r="AC66" s="171"/>
      <c r="AD66" s="62">
        <f t="shared" si="6"/>
        <v>0</v>
      </c>
      <c r="AE66" s="62">
        <f t="shared" si="7"/>
        <v>0</v>
      </c>
      <c r="AF66" s="167"/>
      <c r="AG66" s="62">
        <f t="shared" si="8"/>
        <v>0</v>
      </c>
      <c r="AH66" s="62">
        <f t="shared" si="9"/>
        <v>0</v>
      </c>
      <c r="AI66" s="167"/>
      <c r="AJ66" s="62">
        <f t="shared" si="10"/>
        <v>0</v>
      </c>
      <c r="AK66" s="62">
        <f t="shared" si="11"/>
        <v>0</v>
      </c>
      <c r="AL66" s="167"/>
      <c r="AM66" s="62">
        <f t="shared" si="12"/>
        <v>0</v>
      </c>
      <c r="AN66" s="62">
        <f t="shared" si="13"/>
        <v>0</v>
      </c>
      <c r="AO66" s="167"/>
      <c r="AP66" s="62">
        <f t="shared" si="14"/>
        <v>0</v>
      </c>
      <c r="AQ66" s="62">
        <f t="shared" si="15"/>
        <v>0</v>
      </c>
      <c r="AR66" s="13">
        <f t="shared" si="16"/>
        <v>0</v>
      </c>
      <c r="AS66" s="13">
        <f t="shared" si="17"/>
        <v>0</v>
      </c>
      <c r="AT66" s="14">
        <f t="shared" si="18"/>
        <v>11</v>
      </c>
      <c r="AU66" s="167"/>
      <c r="AV66" s="61">
        <f t="shared" si="45"/>
        <v>0</v>
      </c>
      <c r="AW66" s="61">
        <f t="shared" si="46"/>
        <v>11</v>
      </c>
      <c r="AX66" s="171"/>
      <c r="AY66" s="62">
        <f aca="true" t="shared" si="59" ref="AY66:AY106">AX66+AD66</f>
        <v>0</v>
      </c>
      <c r="AZ66" s="62">
        <f aca="true" t="shared" si="60" ref="AZ66:AZ106">AE66+AX66</f>
        <v>0</v>
      </c>
      <c r="BA66" s="167"/>
      <c r="BB66" s="62">
        <f aca="true" t="shared" si="61" ref="BB66:BB105">BA66+AG66</f>
        <v>0</v>
      </c>
      <c r="BC66" s="62">
        <f aca="true" t="shared" si="62" ref="BC66:BC106">BA66+AH66</f>
        <v>0</v>
      </c>
      <c r="BD66" s="167"/>
      <c r="BE66" s="62">
        <f aca="true" t="shared" si="63" ref="BE66:BE106">BD66+AJ66</f>
        <v>0</v>
      </c>
      <c r="BF66" s="62">
        <f aca="true" t="shared" si="64" ref="BF66:BF106">BD66+AK66</f>
        <v>0</v>
      </c>
      <c r="BG66" s="167"/>
      <c r="BH66" s="62">
        <f aca="true" t="shared" si="65" ref="BH66:BH106">BG66+AM66</f>
        <v>0</v>
      </c>
      <c r="BI66" s="62">
        <f aca="true" t="shared" si="66" ref="BI66:BI106">BG66+AN66</f>
        <v>0</v>
      </c>
      <c r="BJ66" s="167"/>
      <c r="BK66" s="62">
        <f aca="true" t="shared" si="67" ref="BK66:BK106">BJ66+AP66</f>
        <v>0</v>
      </c>
      <c r="BL66" s="62">
        <f aca="true" t="shared" si="68" ref="BL66:BL106">BJ66+AQ66</f>
        <v>0</v>
      </c>
      <c r="BM66" s="13">
        <f aca="true" t="shared" si="69" ref="BM66:BM106">AU66+AX66+BA66+BD66+BG66+BJ66</f>
        <v>0</v>
      </c>
      <c r="BN66" s="13">
        <f aca="true" t="shared" si="70" ref="BN66:BN83">AV66+AY66+BB66+BE66+BH66+BK66</f>
        <v>0</v>
      </c>
      <c r="BO66" s="14">
        <f aca="true" t="shared" si="71" ref="BO66:BO106">AT66+BM66</f>
        <v>11</v>
      </c>
      <c r="BP66" s="813"/>
    </row>
    <row r="67" spans="1:68" s="172" customFormat="1" ht="14.25" customHeight="1">
      <c r="A67" s="15" t="s">
        <v>54</v>
      </c>
      <c r="B67" s="167" t="s">
        <v>143</v>
      </c>
      <c r="C67" s="177" t="s">
        <v>61</v>
      </c>
      <c r="D67" s="169"/>
      <c r="E67" s="167"/>
      <c r="F67" s="170"/>
      <c r="G67" s="165">
        <f t="shared" si="57"/>
        <v>0</v>
      </c>
      <c r="H67" s="171"/>
      <c r="I67" s="171"/>
      <c r="J67" s="171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3">
        <f t="shared" si="1"/>
        <v>0</v>
      </c>
      <c r="X67" s="13">
        <f t="shared" si="2"/>
        <v>0</v>
      </c>
      <c r="Y67" s="14">
        <f t="shared" si="3"/>
        <v>0</v>
      </c>
      <c r="Z67" s="167"/>
      <c r="AA67" s="61">
        <f t="shared" si="4"/>
        <v>0</v>
      </c>
      <c r="AB67" s="61">
        <f t="shared" si="5"/>
        <v>0</v>
      </c>
      <c r="AC67" s="171"/>
      <c r="AD67" s="62">
        <f t="shared" si="6"/>
        <v>0</v>
      </c>
      <c r="AE67" s="62">
        <f t="shared" si="7"/>
        <v>0</v>
      </c>
      <c r="AF67" s="167"/>
      <c r="AG67" s="62">
        <f t="shared" si="8"/>
        <v>0</v>
      </c>
      <c r="AH67" s="62">
        <f t="shared" si="9"/>
        <v>0</v>
      </c>
      <c r="AI67" s="167"/>
      <c r="AJ67" s="62">
        <f t="shared" si="10"/>
        <v>0</v>
      </c>
      <c r="AK67" s="62">
        <f t="shared" si="11"/>
        <v>0</v>
      </c>
      <c r="AL67" s="167"/>
      <c r="AM67" s="62">
        <f t="shared" si="12"/>
        <v>0</v>
      </c>
      <c r="AN67" s="62">
        <f t="shared" si="13"/>
        <v>0</v>
      </c>
      <c r="AO67" s="167"/>
      <c r="AP67" s="62">
        <f t="shared" si="14"/>
        <v>0</v>
      </c>
      <c r="AQ67" s="62">
        <f t="shared" si="15"/>
        <v>0</v>
      </c>
      <c r="AR67" s="13">
        <f t="shared" si="16"/>
        <v>0</v>
      </c>
      <c r="AS67" s="13">
        <f t="shared" si="17"/>
        <v>0</v>
      </c>
      <c r="AT67" s="14">
        <f t="shared" si="18"/>
        <v>0</v>
      </c>
      <c r="AU67" s="167"/>
      <c r="AV67" s="61">
        <f t="shared" si="45"/>
        <v>0</v>
      </c>
      <c r="AW67" s="61">
        <f t="shared" si="46"/>
        <v>0</v>
      </c>
      <c r="AX67" s="171"/>
      <c r="AY67" s="62">
        <f t="shared" si="59"/>
        <v>0</v>
      </c>
      <c r="AZ67" s="62">
        <f t="shared" si="60"/>
        <v>0</v>
      </c>
      <c r="BA67" s="167"/>
      <c r="BB67" s="62">
        <f t="shared" si="61"/>
        <v>0</v>
      </c>
      <c r="BC67" s="62">
        <f t="shared" si="62"/>
        <v>0</v>
      </c>
      <c r="BD67" s="167"/>
      <c r="BE67" s="62">
        <f t="shared" si="63"/>
        <v>0</v>
      </c>
      <c r="BF67" s="62">
        <f t="shared" si="64"/>
        <v>0</v>
      </c>
      <c r="BG67" s="167"/>
      <c r="BH67" s="62">
        <f t="shared" si="65"/>
        <v>0</v>
      </c>
      <c r="BI67" s="62">
        <f t="shared" si="66"/>
        <v>0</v>
      </c>
      <c r="BJ67" s="167"/>
      <c r="BK67" s="62">
        <f t="shared" si="67"/>
        <v>0</v>
      </c>
      <c r="BL67" s="62">
        <f t="shared" si="68"/>
        <v>0</v>
      </c>
      <c r="BM67" s="13">
        <f t="shared" si="69"/>
        <v>0</v>
      </c>
      <c r="BN67" s="13">
        <f t="shared" si="70"/>
        <v>0</v>
      </c>
      <c r="BO67" s="14">
        <f t="shared" si="71"/>
        <v>0</v>
      </c>
      <c r="BP67" s="814"/>
    </row>
    <row r="68" spans="1:68" s="184" customFormat="1" ht="25.5">
      <c r="A68" s="178" t="s">
        <v>81</v>
      </c>
      <c r="B68" s="179" t="s">
        <v>82</v>
      </c>
      <c r="C68" s="178"/>
      <c r="D68" s="180"/>
      <c r="E68" s="181"/>
      <c r="F68" s="182"/>
      <c r="G68" s="182"/>
      <c r="H68" s="183"/>
      <c r="I68" s="183"/>
      <c r="J68" s="183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65">
        <f t="shared" si="1"/>
        <v>0</v>
      </c>
      <c r="X68" s="65">
        <f t="shared" si="2"/>
        <v>0</v>
      </c>
      <c r="Y68" s="66">
        <f t="shared" si="3"/>
        <v>0</v>
      </c>
      <c r="Z68" s="181"/>
      <c r="AA68" s="67">
        <f t="shared" si="4"/>
        <v>0</v>
      </c>
      <c r="AB68" s="67">
        <f t="shared" si="5"/>
        <v>0</v>
      </c>
      <c r="AC68" s="183"/>
      <c r="AD68" s="68">
        <f t="shared" si="6"/>
        <v>0</v>
      </c>
      <c r="AE68" s="68">
        <f t="shared" si="7"/>
        <v>0</v>
      </c>
      <c r="AF68" s="181"/>
      <c r="AG68" s="68">
        <f t="shared" si="8"/>
        <v>0</v>
      </c>
      <c r="AH68" s="68">
        <f t="shared" si="9"/>
        <v>0</v>
      </c>
      <c r="AI68" s="181"/>
      <c r="AJ68" s="68">
        <f t="shared" si="10"/>
        <v>0</v>
      </c>
      <c r="AK68" s="68">
        <f t="shared" si="11"/>
        <v>0</v>
      </c>
      <c r="AL68" s="181"/>
      <c r="AM68" s="68">
        <f t="shared" si="12"/>
        <v>0</v>
      </c>
      <c r="AN68" s="68">
        <f t="shared" si="13"/>
        <v>0</v>
      </c>
      <c r="AO68" s="181"/>
      <c r="AP68" s="68">
        <f t="shared" si="14"/>
        <v>0</v>
      </c>
      <c r="AQ68" s="68">
        <f t="shared" si="15"/>
        <v>0</v>
      </c>
      <c r="AR68" s="65">
        <f t="shared" si="16"/>
        <v>0</v>
      </c>
      <c r="AS68" s="65">
        <f t="shared" si="17"/>
        <v>0</v>
      </c>
      <c r="AT68" s="66">
        <f t="shared" si="18"/>
        <v>0</v>
      </c>
      <c r="AU68" s="181"/>
      <c r="AV68" s="67">
        <f t="shared" si="45"/>
        <v>0</v>
      </c>
      <c r="AW68" s="67">
        <f t="shared" si="46"/>
        <v>0</v>
      </c>
      <c r="AX68" s="183"/>
      <c r="AY68" s="68">
        <f t="shared" si="59"/>
        <v>0</v>
      </c>
      <c r="AZ68" s="68">
        <f t="shared" si="60"/>
        <v>0</v>
      </c>
      <c r="BA68" s="181"/>
      <c r="BB68" s="68">
        <f t="shared" si="61"/>
        <v>0</v>
      </c>
      <c r="BC68" s="68">
        <f t="shared" si="62"/>
        <v>0</v>
      </c>
      <c r="BD68" s="181"/>
      <c r="BE68" s="68">
        <f t="shared" si="63"/>
        <v>0</v>
      </c>
      <c r="BF68" s="68">
        <f t="shared" si="64"/>
        <v>0</v>
      </c>
      <c r="BG68" s="181"/>
      <c r="BH68" s="68">
        <f t="shared" si="65"/>
        <v>0</v>
      </c>
      <c r="BI68" s="68">
        <f t="shared" si="66"/>
        <v>0</v>
      </c>
      <c r="BJ68" s="181"/>
      <c r="BK68" s="68">
        <f t="shared" si="67"/>
        <v>0</v>
      </c>
      <c r="BL68" s="68">
        <f t="shared" si="68"/>
        <v>0</v>
      </c>
      <c r="BM68" s="65">
        <f t="shared" si="69"/>
        <v>0</v>
      </c>
      <c r="BN68" s="65">
        <f t="shared" si="70"/>
        <v>0</v>
      </c>
      <c r="BO68" s="66">
        <f t="shared" si="71"/>
        <v>0</v>
      </c>
      <c r="BP68" s="66"/>
    </row>
    <row r="69" spans="1:68" s="189" customFormat="1" ht="14.25" customHeight="1">
      <c r="A69" s="185">
        <v>1</v>
      </c>
      <c r="B69" s="186" t="s">
        <v>83</v>
      </c>
      <c r="C69" s="185" t="s">
        <v>84</v>
      </c>
      <c r="D69" s="210">
        <v>3389144</v>
      </c>
      <c r="E69" s="210">
        <f>E70+E71</f>
        <v>21565</v>
      </c>
      <c r="F69" s="210">
        <f>F70+F71</f>
        <v>88076</v>
      </c>
      <c r="G69" s="187">
        <f>F69+D69</f>
        <v>3477220</v>
      </c>
      <c r="H69" s="187"/>
      <c r="I69" s="187"/>
      <c r="J69" s="187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65">
        <f t="shared" si="1"/>
        <v>21565</v>
      </c>
      <c r="X69" s="65">
        <f t="shared" si="2"/>
        <v>88076</v>
      </c>
      <c r="Y69" s="69">
        <f t="shared" si="3"/>
        <v>3477220</v>
      </c>
      <c r="Z69" s="210">
        <v>23675</v>
      </c>
      <c r="AA69" s="69">
        <f t="shared" si="4"/>
        <v>111751</v>
      </c>
      <c r="AB69" s="69">
        <f t="shared" si="5"/>
        <v>3500895</v>
      </c>
      <c r="AC69" s="187"/>
      <c r="AD69" s="68">
        <f t="shared" si="6"/>
        <v>0</v>
      </c>
      <c r="AE69" s="68">
        <f t="shared" si="7"/>
        <v>0</v>
      </c>
      <c r="AF69" s="188"/>
      <c r="AG69" s="68">
        <f t="shared" si="8"/>
        <v>0</v>
      </c>
      <c r="AH69" s="68">
        <f t="shared" si="9"/>
        <v>0</v>
      </c>
      <c r="AI69" s="188"/>
      <c r="AJ69" s="68">
        <f t="shared" si="10"/>
        <v>0</v>
      </c>
      <c r="AK69" s="68">
        <f t="shared" si="11"/>
        <v>0</v>
      </c>
      <c r="AL69" s="188"/>
      <c r="AM69" s="68">
        <f t="shared" si="12"/>
        <v>0</v>
      </c>
      <c r="AN69" s="68">
        <f t="shared" si="13"/>
        <v>0</v>
      </c>
      <c r="AO69" s="188"/>
      <c r="AP69" s="68">
        <f t="shared" si="14"/>
        <v>0</v>
      </c>
      <c r="AQ69" s="68">
        <f t="shared" si="15"/>
        <v>0</v>
      </c>
      <c r="AR69" s="65">
        <f t="shared" si="16"/>
        <v>23675</v>
      </c>
      <c r="AS69" s="65">
        <f t="shared" si="17"/>
        <v>111751</v>
      </c>
      <c r="AT69" s="69">
        <f t="shared" si="18"/>
        <v>3500895</v>
      </c>
      <c r="AU69" s="210"/>
      <c r="AV69" s="69">
        <f t="shared" si="45"/>
        <v>111751</v>
      </c>
      <c r="AW69" s="69">
        <f t="shared" si="46"/>
        <v>3500895</v>
      </c>
      <c r="AX69" s="187"/>
      <c r="AY69" s="68">
        <f t="shared" si="59"/>
        <v>0</v>
      </c>
      <c r="AZ69" s="68">
        <f t="shared" si="60"/>
        <v>0</v>
      </c>
      <c r="BA69" s="188"/>
      <c r="BB69" s="68">
        <f t="shared" si="61"/>
        <v>0</v>
      </c>
      <c r="BC69" s="68">
        <f t="shared" si="62"/>
        <v>0</v>
      </c>
      <c r="BD69" s="188"/>
      <c r="BE69" s="68">
        <f t="shared" si="63"/>
        <v>0</v>
      </c>
      <c r="BF69" s="68">
        <f t="shared" si="64"/>
        <v>0</v>
      </c>
      <c r="BG69" s="188"/>
      <c r="BH69" s="68">
        <f t="shared" si="65"/>
        <v>0</v>
      </c>
      <c r="BI69" s="68">
        <f t="shared" si="66"/>
        <v>0</v>
      </c>
      <c r="BJ69" s="188"/>
      <c r="BK69" s="68">
        <f t="shared" si="67"/>
        <v>0</v>
      </c>
      <c r="BL69" s="68">
        <f t="shared" si="68"/>
        <v>0</v>
      </c>
      <c r="BM69" s="65">
        <f t="shared" si="69"/>
        <v>0</v>
      </c>
      <c r="BN69" s="65">
        <f t="shared" si="70"/>
        <v>111751</v>
      </c>
      <c r="BO69" s="69">
        <f t="shared" si="71"/>
        <v>3500895</v>
      </c>
      <c r="BP69" s="69"/>
    </row>
    <row r="70" spans="1:68" s="194" customFormat="1" ht="14.25" customHeight="1">
      <c r="A70" s="70" t="s">
        <v>54</v>
      </c>
      <c r="B70" s="190" t="s">
        <v>85</v>
      </c>
      <c r="C70" s="191" t="s">
        <v>84</v>
      </c>
      <c r="D70" s="211">
        <v>1711112</v>
      </c>
      <c r="E70" s="211">
        <v>10667</v>
      </c>
      <c r="F70" s="211">
        <v>44054</v>
      </c>
      <c r="G70" s="215">
        <f aca="true" t="shared" si="72" ref="G70:G78">F70+D70</f>
        <v>1755166</v>
      </c>
      <c r="H70" s="192"/>
      <c r="I70" s="192"/>
      <c r="J70" s="192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65">
        <f t="shared" si="1"/>
        <v>10667</v>
      </c>
      <c r="X70" s="65">
        <f t="shared" si="2"/>
        <v>44054</v>
      </c>
      <c r="Y70" s="69">
        <f t="shared" si="3"/>
        <v>1755166</v>
      </c>
      <c r="Z70" s="211">
        <v>12063</v>
      </c>
      <c r="AA70" s="69">
        <f t="shared" si="4"/>
        <v>56117</v>
      </c>
      <c r="AB70" s="69">
        <f t="shared" si="5"/>
        <v>1767229</v>
      </c>
      <c r="AC70" s="192"/>
      <c r="AD70" s="68">
        <f t="shared" si="6"/>
        <v>0</v>
      </c>
      <c r="AE70" s="68">
        <f t="shared" si="7"/>
        <v>0</v>
      </c>
      <c r="AF70" s="193"/>
      <c r="AG70" s="68">
        <f t="shared" si="8"/>
        <v>0</v>
      </c>
      <c r="AH70" s="68">
        <f t="shared" si="9"/>
        <v>0</v>
      </c>
      <c r="AI70" s="193"/>
      <c r="AJ70" s="68">
        <f t="shared" si="10"/>
        <v>0</v>
      </c>
      <c r="AK70" s="68">
        <f t="shared" si="11"/>
        <v>0</v>
      </c>
      <c r="AL70" s="193"/>
      <c r="AM70" s="68">
        <f t="shared" si="12"/>
        <v>0</v>
      </c>
      <c r="AN70" s="68">
        <f t="shared" si="13"/>
        <v>0</v>
      </c>
      <c r="AO70" s="193"/>
      <c r="AP70" s="68">
        <f t="shared" si="14"/>
        <v>0</v>
      </c>
      <c r="AQ70" s="68">
        <f t="shared" si="15"/>
        <v>0</v>
      </c>
      <c r="AR70" s="65">
        <f t="shared" si="16"/>
        <v>12063</v>
      </c>
      <c r="AS70" s="65">
        <f t="shared" si="17"/>
        <v>56117</v>
      </c>
      <c r="AT70" s="69">
        <f t="shared" si="18"/>
        <v>1767229</v>
      </c>
      <c r="AU70" s="211"/>
      <c r="AV70" s="69">
        <f t="shared" si="45"/>
        <v>56117</v>
      </c>
      <c r="AW70" s="69">
        <f t="shared" si="46"/>
        <v>1767229</v>
      </c>
      <c r="AX70" s="192"/>
      <c r="AY70" s="68">
        <f t="shared" si="59"/>
        <v>0</v>
      </c>
      <c r="AZ70" s="68">
        <f t="shared" si="60"/>
        <v>0</v>
      </c>
      <c r="BA70" s="193"/>
      <c r="BB70" s="68">
        <f t="shared" si="61"/>
        <v>0</v>
      </c>
      <c r="BC70" s="68">
        <f t="shared" si="62"/>
        <v>0</v>
      </c>
      <c r="BD70" s="193"/>
      <c r="BE70" s="68">
        <f t="shared" si="63"/>
        <v>0</v>
      </c>
      <c r="BF70" s="68">
        <f t="shared" si="64"/>
        <v>0</v>
      </c>
      <c r="BG70" s="193"/>
      <c r="BH70" s="68">
        <f t="shared" si="65"/>
        <v>0</v>
      </c>
      <c r="BI70" s="68">
        <f t="shared" si="66"/>
        <v>0</v>
      </c>
      <c r="BJ70" s="193"/>
      <c r="BK70" s="68">
        <f t="shared" si="67"/>
        <v>0</v>
      </c>
      <c r="BL70" s="68">
        <f t="shared" si="68"/>
        <v>0</v>
      </c>
      <c r="BM70" s="65">
        <f t="shared" si="69"/>
        <v>0</v>
      </c>
      <c r="BN70" s="65">
        <f t="shared" si="70"/>
        <v>56117</v>
      </c>
      <c r="BO70" s="69">
        <f t="shared" si="71"/>
        <v>1767229</v>
      </c>
      <c r="BP70" s="69"/>
    </row>
    <row r="71" spans="1:68" s="194" customFormat="1" ht="14.25" customHeight="1">
      <c r="A71" s="70" t="s">
        <v>54</v>
      </c>
      <c r="B71" s="193" t="s">
        <v>86</v>
      </c>
      <c r="C71" s="191" t="s">
        <v>84</v>
      </c>
      <c r="D71" s="211">
        <v>1678032</v>
      </c>
      <c r="E71" s="211">
        <v>10898</v>
      </c>
      <c r="F71" s="211">
        <v>44022</v>
      </c>
      <c r="G71" s="215">
        <f t="shared" si="72"/>
        <v>1722054</v>
      </c>
      <c r="H71" s="192"/>
      <c r="I71" s="192"/>
      <c r="J71" s="192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65">
        <f aca="true" t="shared" si="73" ref="W71:W106">E71+H71+K71+N71+Q71+T71</f>
        <v>10898</v>
      </c>
      <c r="X71" s="65">
        <f aca="true" t="shared" si="74" ref="X71:X80">F71+I71+L71+O71+R71+U71</f>
        <v>44022</v>
      </c>
      <c r="Y71" s="69">
        <f aca="true" t="shared" si="75" ref="Y71:Y106">D71+X71</f>
        <v>1722054</v>
      </c>
      <c r="Z71" s="211">
        <v>11612</v>
      </c>
      <c r="AA71" s="69">
        <f aca="true" t="shared" si="76" ref="AA71:AA106">Z71+F71</f>
        <v>55634</v>
      </c>
      <c r="AB71" s="69">
        <f aca="true" t="shared" si="77" ref="AB71:AB106">G71+Z71</f>
        <v>1733666</v>
      </c>
      <c r="AC71" s="192"/>
      <c r="AD71" s="68">
        <f aca="true" t="shared" si="78" ref="AD71:AD106">AC71+I71</f>
        <v>0</v>
      </c>
      <c r="AE71" s="68">
        <f aca="true" t="shared" si="79" ref="AE71:AE106">J71+AC71</f>
        <v>0</v>
      </c>
      <c r="AF71" s="193"/>
      <c r="AG71" s="68">
        <f aca="true" t="shared" si="80" ref="AG71:AG105">AF71+L71</f>
        <v>0</v>
      </c>
      <c r="AH71" s="68">
        <f aca="true" t="shared" si="81" ref="AH71:AH106">AF71+M71</f>
        <v>0</v>
      </c>
      <c r="AI71" s="193"/>
      <c r="AJ71" s="68">
        <f aca="true" t="shared" si="82" ref="AJ71:AJ106">AI71+O71</f>
        <v>0</v>
      </c>
      <c r="AK71" s="68">
        <f aca="true" t="shared" si="83" ref="AK71:AK106">AI71+P71</f>
        <v>0</v>
      </c>
      <c r="AL71" s="193"/>
      <c r="AM71" s="68">
        <f aca="true" t="shared" si="84" ref="AM71:AM106">AL71+R71</f>
        <v>0</v>
      </c>
      <c r="AN71" s="68">
        <f aca="true" t="shared" si="85" ref="AN71:AN106">AL71+S71</f>
        <v>0</v>
      </c>
      <c r="AO71" s="193"/>
      <c r="AP71" s="68">
        <f aca="true" t="shared" si="86" ref="AP71:AP106">AO71+U71</f>
        <v>0</v>
      </c>
      <c r="AQ71" s="68">
        <f aca="true" t="shared" si="87" ref="AQ71:AQ106">AO71+V71</f>
        <v>0</v>
      </c>
      <c r="AR71" s="65">
        <f aca="true" t="shared" si="88" ref="AR71:AR106">Z71+AC71+AF71+AI71+AL71+AO71</f>
        <v>11612</v>
      </c>
      <c r="AS71" s="65">
        <f aca="true" t="shared" si="89" ref="AS71:AS83">AA71+AD71+AG71+AJ71+AM71+AP71</f>
        <v>55634</v>
      </c>
      <c r="AT71" s="69">
        <f aca="true" t="shared" si="90" ref="AT71:AT106">Y71+AR71</f>
        <v>1733666</v>
      </c>
      <c r="AU71" s="211"/>
      <c r="AV71" s="69">
        <f t="shared" si="45"/>
        <v>55634</v>
      </c>
      <c r="AW71" s="69">
        <f t="shared" si="46"/>
        <v>1733666</v>
      </c>
      <c r="AX71" s="192"/>
      <c r="AY71" s="68">
        <f t="shared" si="59"/>
        <v>0</v>
      </c>
      <c r="AZ71" s="68">
        <f t="shared" si="60"/>
        <v>0</v>
      </c>
      <c r="BA71" s="193"/>
      <c r="BB71" s="68">
        <f t="shared" si="61"/>
        <v>0</v>
      </c>
      <c r="BC71" s="68">
        <f t="shared" si="62"/>
        <v>0</v>
      </c>
      <c r="BD71" s="193"/>
      <c r="BE71" s="68">
        <f t="shared" si="63"/>
        <v>0</v>
      </c>
      <c r="BF71" s="68">
        <f t="shared" si="64"/>
        <v>0</v>
      </c>
      <c r="BG71" s="193"/>
      <c r="BH71" s="68">
        <f t="shared" si="65"/>
        <v>0</v>
      </c>
      <c r="BI71" s="68">
        <f t="shared" si="66"/>
        <v>0</v>
      </c>
      <c r="BJ71" s="193"/>
      <c r="BK71" s="68">
        <f t="shared" si="67"/>
        <v>0</v>
      </c>
      <c r="BL71" s="68">
        <f t="shared" si="68"/>
        <v>0</v>
      </c>
      <c r="BM71" s="65">
        <f t="shared" si="69"/>
        <v>0</v>
      </c>
      <c r="BN71" s="65">
        <f t="shared" si="70"/>
        <v>55634</v>
      </c>
      <c r="BO71" s="69">
        <f t="shared" si="71"/>
        <v>1733666</v>
      </c>
      <c r="BP71" s="69"/>
    </row>
    <row r="72" spans="1:68" s="189" customFormat="1" ht="14.25" customHeight="1">
      <c r="A72" s="185">
        <v>2</v>
      </c>
      <c r="B72" s="188" t="s">
        <v>87</v>
      </c>
      <c r="C72" s="185" t="s">
        <v>84</v>
      </c>
      <c r="D72" s="210">
        <v>391901</v>
      </c>
      <c r="E72" s="210">
        <f>E73+E74</f>
        <v>2747</v>
      </c>
      <c r="F72" s="210">
        <f>F73+F74</f>
        <v>12618</v>
      </c>
      <c r="G72" s="187">
        <f t="shared" si="72"/>
        <v>404519</v>
      </c>
      <c r="H72" s="187"/>
      <c r="I72" s="187"/>
      <c r="J72" s="187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65">
        <f t="shared" si="73"/>
        <v>2747</v>
      </c>
      <c r="X72" s="65">
        <f t="shared" si="74"/>
        <v>12618</v>
      </c>
      <c r="Y72" s="69">
        <f t="shared" si="75"/>
        <v>404519</v>
      </c>
      <c r="Z72" s="210">
        <v>3106</v>
      </c>
      <c r="AA72" s="69">
        <f t="shared" si="76"/>
        <v>15724</v>
      </c>
      <c r="AB72" s="69">
        <f t="shared" si="77"/>
        <v>407625</v>
      </c>
      <c r="AC72" s="187"/>
      <c r="AD72" s="68">
        <f t="shared" si="78"/>
        <v>0</v>
      </c>
      <c r="AE72" s="68">
        <f t="shared" si="79"/>
        <v>0</v>
      </c>
      <c r="AF72" s="188"/>
      <c r="AG72" s="68">
        <f t="shared" si="80"/>
        <v>0</v>
      </c>
      <c r="AH72" s="68">
        <f t="shared" si="81"/>
        <v>0</v>
      </c>
      <c r="AI72" s="188"/>
      <c r="AJ72" s="68">
        <f t="shared" si="82"/>
        <v>0</v>
      </c>
      <c r="AK72" s="68">
        <f t="shared" si="83"/>
        <v>0</v>
      </c>
      <c r="AL72" s="188"/>
      <c r="AM72" s="68">
        <f t="shared" si="84"/>
        <v>0</v>
      </c>
      <c r="AN72" s="68">
        <f t="shared" si="85"/>
        <v>0</v>
      </c>
      <c r="AO72" s="188"/>
      <c r="AP72" s="68">
        <f t="shared" si="86"/>
        <v>0</v>
      </c>
      <c r="AQ72" s="68">
        <f t="shared" si="87"/>
        <v>0</v>
      </c>
      <c r="AR72" s="65">
        <f t="shared" si="88"/>
        <v>3106</v>
      </c>
      <c r="AS72" s="65">
        <f t="shared" si="89"/>
        <v>15724</v>
      </c>
      <c r="AT72" s="69">
        <f t="shared" si="90"/>
        <v>407625</v>
      </c>
      <c r="AU72" s="210"/>
      <c r="AV72" s="69">
        <f t="shared" si="45"/>
        <v>15724</v>
      </c>
      <c r="AW72" s="69">
        <f t="shared" si="46"/>
        <v>407625</v>
      </c>
      <c r="AX72" s="187"/>
      <c r="AY72" s="68">
        <f t="shared" si="59"/>
        <v>0</v>
      </c>
      <c r="AZ72" s="68">
        <f t="shared" si="60"/>
        <v>0</v>
      </c>
      <c r="BA72" s="188"/>
      <c r="BB72" s="68">
        <f t="shared" si="61"/>
        <v>0</v>
      </c>
      <c r="BC72" s="68">
        <f t="shared" si="62"/>
        <v>0</v>
      </c>
      <c r="BD72" s="188"/>
      <c r="BE72" s="68">
        <f t="shared" si="63"/>
        <v>0</v>
      </c>
      <c r="BF72" s="68">
        <f t="shared" si="64"/>
        <v>0</v>
      </c>
      <c r="BG72" s="188"/>
      <c r="BH72" s="68">
        <f t="shared" si="65"/>
        <v>0</v>
      </c>
      <c r="BI72" s="68">
        <f t="shared" si="66"/>
        <v>0</v>
      </c>
      <c r="BJ72" s="188"/>
      <c r="BK72" s="68">
        <f t="shared" si="67"/>
        <v>0</v>
      </c>
      <c r="BL72" s="68">
        <f t="shared" si="68"/>
        <v>0</v>
      </c>
      <c r="BM72" s="65">
        <f t="shared" si="69"/>
        <v>0</v>
      </c>
      <c r="BN72" s="65">
        <f t="shared" si="70"/>
        <v>15724</v>
      </c>
      <c r="BO72" s="69">
        <f t="shared" si="71"/>
        <v>407625</v>
      </c>
      <c r="BP72" s="69"/>
    </row>
    <row r="73" spans="1:68" s="194" customFormat="1" ht="14.25" customHeight="1">
      <c r="A73" s="70" t="s">
        <v>54</v>
      </c>
      <c r="B73" s="190" t="s">
        <v>85</v>
      </c>
      <c r="C73" s="191" t="s">
        <v>84</v>
      </c>
      <c r="D73" s="211">
        <v>195301</v>
      </c>
      <c r="E73" s="211">
        <v>1429</v>
      </c>
      <c r="F73" s="211">
        <v>6514</v>
      </c>
      <c r="G73" s="215">
        <f t="shared" si="72"/>
        <v>201815</v>
      </c>
      <c r="H73" s="192"/>
      <c r="I73" s="192"/>
      <c r="J73" s="192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65">
        <f t="shared" si="73"/>
        <v>1429</v>
      </c>
      <c r="X73" s="65">
        <f t="shared" si="74"/>
        <v>6514</v>
      </c>
      <c r="Y73" s="69">
        <f t="shared" si="75"/>
        <v>201815</v>
      </c>
      <c r="Z73" s="211">
        <v>1567</v>
      </c>
      <c r="AA73" s="69">
        <f t="shared" si="76"/>
        <v>8081</v>
      </c>
      <c r="AB73" s="69">
        <f t="shared" si="77"/>
        <v>203382</v>
      </c>
      <c r="AC73" s="192"/>
      <c r="AD73" s="68">
        <f t="shared" si="78"/>
        <v>0</v>
      </c>
      <c r="AE73" s="68">
        <f t="shared" si="79"/>
        <v>0</v>
      </c>
      <c r="AF73" s="193"/>
      <c r="AG73" s="68">
        <f t="shared" si="80"/>
        <v>0</v>
      </c>
      <c r="AH73" s="68">
        <f t="shared" si="81"/>
        <v>0</v>
      </c>
      <c r="AI73" s="193"/>
      <c r="AJ73" s="68">
        <f t="shared" si="82"/>
        <v>0</v>
      </c>
      <c r="AK73" s="68">
        <f t="shared" si="83"/>
        <v>0</v>
      </c>
      <c r="AL73" s="193"/>
      <c r="AM73" s="68">
        <f t="shared" si="84"/>
        <v>0</v>
      </c>
      <c r="AN73" s="68">
        <f t="shared" si="85"/>
        <v>0</v>
      </c>
      <c r="AO73" s="193"/>
      <c r="AP73" s="68">
        <f t="shared" si="86"/>
        <v>0</v>
      </c>
      <c r="AQ73" s="68">
        <f t="shared" si="87"/>
        <v>0</v>
      </c>
      <c r="AR73" s="65">
        <f t="shared" si="88"/>
        <v>1567</v>
      </c>
      <c r="AS73" s="65">
        <f t="shared" si="89"/>
        <v>8081</v>
      </c>
      <c r="AT73" s="69">
        <f t="shared" si="90"/>
        <v>203382</v>
      </c>
      <c r="AU73" s="211"/>
      <c r="AV73" s="69">
        <f t="shared" si="45"/>
        <v>8081</v>
      </c>
      <c r="AW73" s="69">
        <f t="shared" si="46"/>
        <v>203382</v>
      </c>
      <c r="AX73" s="192"/>
      <c r="AY73" s="68">
        <f t="shared" si="59"/>
        <v>0</v>
      </c>
      <c r="AZ73" s="68">
        <f t="shared" si="60"/>
        <v>0</v>
      </c>
      <c r="BA73" s="193"/>
      <c r="BB73" s="68">
        <f t="shared" si="61"/>
        <v>0</v>
      </c>
      <c r="BC73" s="68">
        <f t="shared" si="62"/>
        <v>0</v>
      </c>
      <c r="BD73" s="193"/>
      <c r="BE73" s="68">
        <f t="shared" si="63"/>
        <v>0</v>
      </c>
      <c r="BF73" s="68">
        <f t="shared" si="64"/>
        <v>0</v>
      </c>
      <c r="BG73" s="193"/>
      <c r="BH73" s="68">
        <f t="shared" si="65"/>
        <v>0</v>
      </c>
      <c r="BI73" s="68">
        <f t="shared" si="66"/>
        <v>0</v>
      </c>
      <c r="BJ73" s="193"/>
      <c r="BK73" s="68">
        <f t="shared" si="67"/>
        <v>0</v>
      </c>
      <c r="BL73" s="68">
        <f t="shared" si="68"/>
        <v>0</v>
      </c>
      <c r="BM73" s="65">
        <f t="shared" si="69"/>
        <v>0</v>
      </c>
      <c r="BN73" s="65">
        <f t="shared" si="70"/>
        <v>8081</v>
      </c>
      <c r="BO73" s="69">
        <f t="shared" si="71"/>
        <v>203382</v>
      </c>
      <c r="BP73" s="69"/>
    </row>
    <row r="74" spans="1:68" s="194" customFormat="1" ht="14.25" customHeight="1">
      <c r="A74" s="70" t="s">
        <v>54</v>
      </c>
      <c r="B74" s="193" t="s">
        <v>86</v>
      </c>
      <c r="C74" s="191" t="s">
        <v>84</v>
      </c>
      <c r="D74" s="211">
        <v>196600</v>
      </c>
      <c r="E74" s="211">
        <v>1318</v>
      </c>
      <c r="F74" s="211">
        <v>6104</v>
      </c>
      <c r="G74" s="215">
        <f t="shared" si="72"/>
        <v>202704</v>
      </c>
      <c r="H74" s="192"/>
      <c r="I74" s="192"/>
      <c r="J74" s="192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65">
        <f t="shared" si="73"/>
        <v>1318</v>
      </c>
      <c r="X74" s="65">
        <f t="shared" si="74"/>
        <v>6104</v>
      </c>
      <c r="Y74" s="69">
        <f t="shared" si="75"/>
        <v>202704</v>
      </c>
      <c r="Z74" s="211">
        <v>1539</v>
      </c>
      <c r="AA74" s="69">
        <f t="shared" si="76"/>
        <v>7643</v>
      </c>
      <c r="AB74" s="69">
        <f t="shared" si="77"/>
        <v>204243</v>
      </c>
      <c r="AC74" s="192"/>
      <c r="AD74" s="68">
        <f t="shared" si="78"/>
        <v>0</v>
      </c>
      <c r="AE74" s="68">
        <f t="shared" si="79"/>
        <v>0</v>
      </c>
      <c r="AF74" s="193"/>
      <c r="AG74" s="68">
        <f t="shared" si="80"/>
        <v>0</v>
      </c>
      <c r="AH74" s="68">
        <f t="shared" si="81"/>
        <v>0</v>
      </c>
      <c r="AI74" s="193"/>
      <c r="AJ74" s="68">
        <f t="shared" si="82"/>
        <v>0</v>
      </c>
      <c r="AK74" s="68">
        <f t="shared" si="83"/>
        <v>0</v>
      </c>
      <c r="AL74" s="193"/>
      <c r="AM74" s="68">
        <f t="shared" si="84"/>
        <v>0</v>
      </c>
      <c r="AN74" s="68">
        <f t="shared" si="85"/>
        <v>0</v>
      </c>
      <c r="AO74" s="193"/>
      <c r="AP74" s="68">
        <f t="shared" si="86"/>
        <v>0</v>
      </c>
      <c r="AQ74" s="68">
        <f t="shared" si="87"/>
        <v>0</v>
      </c>
      <c r="AR74" s="65">
        <f t="shared" si="88"/>
        <v>1539</v>
      </c>
      <c r="AS74" s="65">
        <f t="shared" si="89"/>
        <v>7643</v>
      </c>
      <c r="AT74" s="69">
        <f t="shared" si="90"/>
        <v>204243</v>
      </c>
      <c r="AU74" s="211"/>
      <c r="AV74" s="69">
        <f t="shared" si="45"/>
        <v>7643</v>
      </c>
      <c r="AW74" s="69">
        <f t="shared" si="46"/>
        <v>204243</v>
      </c>
      <c r="AX74" s="192"/>
      <c r="AY74" s="68">
        <f t="shared" si="59"/>
        <v>0</v>
      </c>
      <c r="AZ74" s="68">
        <f t="shared" si="60"/>
        <v>0</v>
      </c>
      <c r="BA74" s="193"/>
      <c r="BB74" s="68">
        <f t="shared" si="61"/>
        <v>0</v>
      </c>
      <c r="BC74" s="68">
        <f t="shared" si="62"/>
        <v>0</v>
      </c>
      <c r="BD74" s="193"/>
      <c r="BE74" s="68">
        <f t="shared" si="63"/>
        <v>0</v>
      </c>
      <c r="BF74" s="68">
        <f t="shared" si="64"/>
        <v>0</v>
      </c>
      <c r="BG74" s="193"/>
      <c r="BH74" s="68">
        <f t="shared" si="65"/>
        <v>0</v>
      </c>
      <c r="BI74" s="68">
        <f t="shared" si="66"/>
        <v>0</v>
      </c>
      <c r="BJ74" s="193"/>
      <c r="BK74" s="68">
        <f t="shared" si="67"/>
        <v>0</v>
      </c>
      <c r="BL74" s="68">
        <f t="shared" si="68"/>
        <v>0</v>
      </c>
      <c r="BM74" s="65">
        <f t="shared" si="69"/>
        <v>0</v>
      </c>
      <c r="BN74" s="65">
        <f t="shared" si="70"/>
        <v>7643</v>
      </c>
      <c r="BO74" s="69">
        <f t="shared" si="71"/>
        <v>204243</v>
      </c>
      <c r="BP74" s="69"/>
    </row>
    <row r="75" spans="1:68" s="189" customFormat="1" ht="14.25" customHeight="1">
      <c r="A75" s="185">
        <v>3</v>
      </c>
      <c r="B75" s="188" t="s">
        <v>88</v>
      </c>
      <c r="C75" s="185" t="s">
        <v>89</v>
      </c>
      <c r="D75" s="212">
        <v>1640832991.337</v>
      </c>
      <c r="E75" s="212">
        <v>18090841.439331055</v>
      </c>
      <c r="F75" s="212">
        <f>F76+F77</f>
        <v>68447969.27949333</v>
      </c>
      <c r="G75" s="187">
        <f t="shared" si="72"/>
        <v>1709280960.6164932</v>
      </c>
      <c r="H75" s="187"/>
      <c r="I75" s="187"/>
      <c r="J75" s="187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65">
        <f t="shared" si="73"/>
        <v>18090841.439331055</v>
      </c>
      <c r="X75" s="65">
        <f t="shared" si="74"/>
        <v>68447969.27949333</v>
      </c>
      <c r="Y75" s="66">
        <f>D75+X75</f>
        <v>1709280960.6164932</v>
      </c>
      <c r="Z75" s="212">
        <v>18052115.43719997</v>
      </c>
      <c r="AA75" s="69">
        <f t="shared" si="76"/>
        <v>86500084.7166933</v>
      </c>
      <c r="AB75" s="69">
        <f t="shared" si="77"/>
        <v>1727333076.0536933</v>
      </c>
      <c r="AC75" s="187"/>
      <c r="AD75" s="68">
        <f t="shared" si="78"/>
        <v>0</v>
      </c>
      <c r="AE75" s="68">
        <f t="shared" si="79"/>
        <v>0</v>
      </c>
      <c r="AF75" s="188"/>
      <c r="AG75" s="68">
        <f t="shared" si="80"/>
        <v>0</v>
      </c>
      <c r="AH75" s="68">
        <f t="shared" si="81"/>
        <v>0</v>
      </c>
      <c r="AI75" s="188"/>
      <c r="AJ75" s="68">
        <f t="shared" si="82"/>
        <v>0</v>
      </c>
      <c r="AK75" s="68">
        <f t="shared" si="83"/>
        <v>0</v>
      </c>
      <c r="AL75" s="188"/>
      <c r="AM75" s="68">
        <f t="shared" si="84"/>
        <v>0</v>
      </c>
      <c r="AN75" s="68">
        <f t="shared" si="85"/>
        <v>0</v>
      </c>
      <c r="AO75" s="188"/>
      <c r="AP75" s="68">
        <f t="shared" si="86"/>
        <v>0</v>
      </c>
      <c r="AQ75" s="68">
        <f t="shared" si="87"/>
        <v>0</v>
      </c>
      <c r="AR75" s="65">
        <f t="shared" si="88"/>
        <v>18052115.43719997</v>
      </c>
      <c r="AS75" s="65">
        <f t="shared" si="89"/>
        <v>86500084.7166933</v>
      </c>
      <c r="AT75" s="66">
        <f t="shared" si="90"/>
        <v>1727333076.0536933</v>
      </c>
      <c r="AU75" s="212"/>
      <c r="AV75" s="69">
        <f t="shared" si="45"/>
        <v>86500084.7166933</v>
      </c>
      <c r="AW75" s="69">
        <f t="shared" si="46"/>
        <v>1727333076.0536933</v>
      </c>
      <c r="AX75" s="187"/>
      <c r="AY75" s="68">
        <f t="shared" si="59"/>
        <v>0</v>
      </c>
      <c r="AZ75" s="68">
        <f t="shared" si="60"/>
        <v>0</v>
      </c>
      <c r="BA75" s="188"/>
      <c r="BB75" s="68">
        <f t="shared" si="61"/>
        <v>0</v>
      </c>
      <c r="BC75" s="68">
        <f t="shared" si="62"/>
        <v>0</v>
      </c>
      <c r="BD75" s="188"/>
      <c r="BE75" s="68">
        <f t="shared" si="63"/>
        <v>0</v>
      </c>
      <c r="BF75" s="68">
        <f t="shared" si="64"/>
        <v>0</v>
      </c>
      <c r="BG75" s="188"/>
      <c r="BH75" s="68">
        <f t="shared" si="65"/>
        <v>0</v>
      </c>
      <c r="BI75" s="68">
        <f t="shared" si="66"/>
        <v>0</v>
      </c>
      <c r="BJ75" s="188"/>
      <c r="BK75" s="68">
        <f t="shared" si="67"/>
        <v>0</v>
      </c>
      <c r="BL75" s="68">
        <f t="shared" si="68"/>
        <v>0</v>
      </c>
      <c r="BM75" s="65">
        <f t="shared" si="69"/>
        <v>0</v>
      </c>
      <c r="BN75" s="65">
        <f t="shared" si="70"/>
        <v>86500084.7166933</v>
      </c>
      <c r="BO75" s="66">
        <f t="shared" si="71"/>
        <v>1727333076.0536933</v>
      </c>
      <c r="BP75" s="66"/>
    </row>
    <row r="76" spans="1:68" s="194" customFormat="1" ht="14.25" customHeight="1">
      <c r="A76" s="70" t="s">
        <v>54</v>
      </c>
      <c r="B76" s="193" t="s">
        <v>90</v>
      </c>
      <c r="C76" s="191" t="s">
        <v>89</v>
      </c>
      <c r="D76" s="213">
        <v>577723175.527</v>
      </c>
      <c r="E76" s="213">
        <v>5200653.050705463</v>
      </c>
      <c r="F76" s="213">
        <v>21262640.085867744</v>
      </c>
      <c r="G76" s="215">
        <f t="shared" si="72"/>
        <v>598985815.6128677</v>
      </c>
      <c r="H76" s="192"/>
      <c r="I76" s="192"/>
      <c r="J76" s="192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65">
        <f t="shared" si="73"/>
        <v>5200653.050705463</v>
      </c>
      <c r="X76" s="65">
        <f t="shared" si="74"/>
        <v>21262640.085867744</v>
      </c>
      <c r="Y76" s="66">
        <f t="shared" si="75"/>
        <v>598985815.6128677</v>
      </c>
      <c r="Z76" s="213">
        <v>5415540.235199968</v>
      </c>
      <c r="AA76" s="69">
        <f t="shared" si="76"/>
        <v>26678180.321067713</v>
      </c>
      <c r="AB76" s="69">
        <f t="shared" si="77"/>
        <v>604401355.8480676</v>
      </c>
      <c r="AC76" s="192"/>
      <c r="AD76" s="68">
        <f t="shared" si="78"/>
        <v>0</v>
      </c>
      <c r="AE76" s="68">
        <f t="shared" si="79"/>
        <v>0</v>
      </c>
      <c r="AF76" s="193"/>
      <c r="AG76" s="68">
        <f t="shared" si="80"/>
        <v>0</v>
      </c>
      <c r="AH76" s="68">
        <f t="shared" si="81"/>
        <v>0</v>
      </c>
      <c r="AI76" s="193"/>
      <c r="AJ76" s="68">
        <f t="shared" si="82"/>
        <v>0</v>
      </c>
      <c r="AK76" s="68">
        <f t="shared" si="83"/>
        <v>0</v>
      </c>
      <c r="AL76" s="193"/>
      <c r="AM76" s="68">
        <f t="shared" si="84"/>
        <v>0</v>
      </c>
      <c r="AN76" s="68">
        <f t="shared" si="85"/>
        <v>0</v>
      </c>
      <c r="AO76" s="193"/>
      <c r="AP76" s="68">
        <f t="shared" si="86"/>
        <v>0</v>
      </c>
      <c r="AQ76" s="68">
        <f t="shared" si="87"/>
        <v>0</v>
      </c>
      <c r="AR76" s="65">
        <f t="shared" si="88"/>
        <v>5415540.235199968</v>
      </c>
      <c r="AS76" s="65">
        <f t="shared" si="89"/>
        <v>26678180.321067713</v>
      </c>
      <c r="AT76" s="66">
        <f t="shared" si="90"/>
        <v>604401355.8480676</v>
      </c>
      <c r="AU76" s="213"/>
      <c r="AV76" s="69">
        <f t="shared" si="45"/>
        <v>26678180.321067713</v>
      </c>
      <c r="AW76" s="69">
        <f t="shared" si="46"/>
        <v>604401355.8480676</v>
      </c>
      <c r="AX76" s="192"/>
      <c r="AY76" s="68">
        <f t="shared" si="59"/>
        <v>0</v>
      </c>
      <c r="AZ76" s="68">
        <f t="shared" si="60"/>
        <v>0</v>
      </c>
      <c r="BA76" s="193"/>
      <c r="BB76" s="68">
        <f t="shared" si="61"/>
        <v>0</v>
      </c>
      <c r="BC76" s="68">
        <f t="shared" si="62"/>
        <v>0</v>
      </c>
      <c r="BD76" s="193"/>
      <c r="BE76" s="68">
        <f t="shared" si="63"/>
        <v>0</v>
      </c>
      <c r="BF76" s="68">
        <f t="shared" si="64"/>
        <v>0</v>
      </c>
      <c r="BG76" s="193"/>
      <c r="BH76" s="68">
        <f t="shared" si="65"/>
        <v>0</v>
      </c>
      <c r="BI76" s="68">
        <f t="shared" si="66"/>
        <v>0</v>
      </c>
      <c r="BJ76" s="193"/>
      <c r="BK76" s="68">
        <f t="shared" si="67"/>
        <v>0</v>
      </c>
      <c r="BL76" s="68">
        <f t="shared" si="68"/>
        <v>0</v>
      </c>
      <c r="BM76" s="65">
        <f t="shared" si="69"/>
        <v>0</v>
      </c>
      <c r="BN76" s="65">
        <f t="shared" si="70"/>
        <v>26678180.321067713</v>
      </c>
      <c r="BO76" s="66">
        <f t="shared" si="71"/>
        <v>604401355.8480676</v>
      </c>
      <c r="BP76" s="66"/>
    </row>
    <row r="77" spans="1:68" s="194" customFormat="1" ht="14.25" customHeight="1">
      <c r="A77" s="70" t="s">
        <v>54</v>
      </c>
      <c r="B77" s="193" t="s">
        <v>91</v>
      </c>
      <c r="C77" s="191" t="s">
        <v>89</v>
      </c>
      <c r="D77" s="213">
        <v>1063109815.8099998</v>
      </c>
      <c r="E77" s="213">
        <v>12890188.388625592</v>
      </c>
      <c r="F77" s="213">
        <v>47185329.19362559</v>
      </c>
      <c r="G77" s="215">
        <f t="shared" si="72"/>
        <v>1110295145.0036254</v>
      </c>
      <c r="H77" s="192"/>
      <c r="I77" s="192"/>
      <c r="J77" s="192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65">
        <f t="shared" si="73"/>
        <v>12890188.388625592</v>
      </c>
      <c r="X77" s="65">
        <f t="shared" si="74"/>
        <v>47185329.19362559</v>
      </c>
      <c r="Y77" s="66">
        <f t="shared" si="75"/>
        <v>1110295145.0036254</v>
      </c>
      <c r="Z77" s="213">
        <v>12636575.202000001</v>
      </c>
      <c r="AA77" s="69">
        <f t="shared" si="76"/>
        <v>59821904.39562559</v>
      </c>
      <c r="AB77" s="69">
        <f t="shared" si="77"/>
        <v>1122931720.2056253</v>
      </c>
      <c r="AC77" s="192"/>
      <c r="AD77" s="68">
        <f t="shared" si="78"/>
        <v>0</v>
      </c>
      <c r="AE77" s="68">
        <f t="shared" si="79"/>
        <v>0</v>
      </c>
      <c r="AF77" s="193"/>
      <c r="AG77" s="68">
        <f t="shared" si="80"/>
        <v>0</v>
      </c>
      <c r="AH77" s="68">
        <f t="shared" si="81"/>
        <v>0</v>
      </c>
      <c r="AI77" s="193"/>
      <c r="AJ77" s="68">
        <f t="shared" si="82"/>
        <v>0</v>
      </c>
      <c r="AK77" s="68">
        <f t="shared" si="83"/>
        <v>0</v>
      </c>
      <c r="AL77" s="193"/>
      <c r="AM77" s="68">
        <f t="shared" si="84"/>
        <v>0</v>
      </c>
      <c r="AN77" s="68">
        <f t="shared" si="85"/>
        <v>0</v>
      </c>
      <c r="AO77" s="193"/>
      <c r="AP77" s="68">
        <f t="shared" si="86"/>
        <v>0</v>
      </c>
      <c r="AQ77" s="68">
        <f t="shared" si="87"/>
        <v>0</v>
      </c>
      <c r="AR77" s="65">
        <f t="shared" si="88"/>
        <v>12636575.202000001</v>
      </c>
      <c r="AS77" s="65">
        <f t="shared" si="89"/>
        <v>59821904.39562559</v>
      </c>
      <c r="AT77" s="66">
        <f t="shared" si="90"/>
        <v>1122931720.2056253</v>
      </c>
      <c r="AU77" s="213"/>
      <c r="AV77" s="69">
        <f t="shared" si="45"/>
        <v>59821904.39562559</v>
      </c>
      <c r="AW77" s="69">
        <f t="shared" si="46"/>
        <v>1122931720.2056253</v>
      </c>
      <c r="AX77" s="192"/>
      <c r="AY77" s="68">
        <f t="shared" si="59"/>
        <v>0</v>
      </c>
      <c r="AZ77" s="68">
        <f t="shared" si="60"/>
        <v>0</v>
      </c>
      <c r="BA77" s="193"/>
      <c r="BB77" s="68">
        <f t="shared" si="61"/>
        <v>0</v>
      </c>
      <c r="BC77" s="68">
        <f t="shared" si="62"/>
        <v>0</v>
      </c>
      <c r="BD77" s="193"/>
      <c r="BE77" s="68">
        <f t="shared" si="63"/>
        <v>0</v>
      </c>
      <c r="BF77" s="68">
        <f t="shared" si="64"/>
        <v>0</v>
      </c>
      <c r="BG77" s="193"/>
      <c r="BH77" s="68">
        <f t="shared" si="65"/>
        <v>0</v>
      </c>
      <c r="BI77" s="68">
        <f t="shared" si="66"/>
        <v>0</v>
      </c>
      <c r="BJ77" s="193"/>
      <c r="BK77" s="68">
        <f t="shared" si="67"/>
        <v>0</v>
      </c>
      <c r="BL77" s="68">
        <f t="shared" si="68"/>
        <v>0</v>
      </c>
      <c r="BM77" s="65">
        <f t="shared" si="69"/>
        <v>0</v>
      </c>
      <c r="BN77" s="65">
        <f t="shared" si="70"/>
        <v>59821904.39562559</v>
      </c>
      <c r="BO77" s="66">
        <f t="shared" si="71"/>
        <v>1122931720.2056253</v>
      </c>
      <c r="BP77" s="66"/>
    </row>
    <row r="78" spans="1:68" s="184" customFormat="1" ht="25.5">
      <c r="A78" s="178">
        <v>4</v>
      </c>
      <c r="B78" s="179" t="s">
        <v>92</v>
      </c>
      <c r="C78" s="178" t="s">
        <v>93</v>
      </c>
      <c r="D78" s="214">
        <v>1973210536197</v>
      </c>
      <c r="E78" s="214">
        <v>21286798694</v>
      </c>
      <c r="F78" s="214">
        <v>83787467370</v>
      </c>
      <c r="G78" s="183">
        <f t="shared" si="72"/>
        <v>2056998003567</v>
      </c>
      <c r="H78" s="183"/>
      <c r="I78" s="183"/>
      <c r="J78" s="183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71">
        <f t="shared" si="73"/>
        <v>21286798694</v>
      </c>
      <c r="X78" s="71">
        <f t="shared" si="74"/>
        <v>83787467370</v>
      </c>
      <c r="Y78" s="72">
        <f t="shared" si="75"/>
        <v>2056998003567</v>
      </c>
      <c r="Z78" s="214">
        <v>17996871719</v>
      </c>
      <c r="AA78" s="72">
        <f>Z78+F78</f>
        <v>101784339089</v>
      </c>
      <c r="AB78" s="72">
        <f>G78+Z78</f>
        <v>2074994875286</v>
      </c>
      <c r="AC78" s="183"/>
      <c r="AD78" s="73">
        <f t="shared" si="78"/>
        <v>0</v>
      </c>
      <c r="AE78" s="73">
        <f t="shared" si="79"/>
        <v>0</v>
      </c>
      <c r="AF78" s="181"/>
      <c r="AG78" s="73">
        <f t="shared" si="80"/>
        <v>0</v>
      </c>
      <c r="AH78" s="73">
        <f t="shared" si="81"/>
        <v>0</v>
      </c>
      <c r="AI78" s="181"/>
      <c r="AJ78" s="73">
        <f t="shared" si="82"/>
        <v>0</v>
      </c>
      <c r="AK78" s="73">
        <f t="shared" si="83"/>
        <v>0</v>
      </c>
      <c r="AL78" s="181"/>
      <c r="AM78" s="73">
        <f t="shared" si="84"/>
        <v>0</v>
      </c>
      <c r="AN78" s="73">
        <f t="shared" si="85"/>
        <v>0</v>
      </c>
      <c r="AO78" s="181"/>
      <c r="AP78" s="73">
        <f t="shared" si="86"/>
        <v>0</v>
      </c>
      <c r="AQ78" s="73">
        <f t="shared" si="87"/>
        <v>0</v>
      </c>
      <c r="AR78" s="71">
        <f t="shared" si="88"/>
        <v>17996871719</v>
      </c>
      <c r="AS78" s="71">
        <f t="shared" si="89"/>
        <v>101784339089</v>
      </c>
      <c r="AT78" s="72">
        <f t="shared" si="90"/>
        <v>2074994875286</v>
      </c>
      <c r="AU78" s="214"/>
      <c r="AV78" s="72">
        <f t="shared" si="45"/>
        <v>101784339089</v>
      </c>
      <c r="AW78" s="72">
        <f t="shared" si="46"/>
        <v>2074994875286</v>
      </c>
      <c r="AX78" s="183"/>
      <c r="AY78" s="73">
        <f t="shared" si="59"/>
        <v>0</v>
      </c>
      <c r="AZ78" s="73">
        <f t="shared" si="60"/>
        <v>0</v>
      </c>
      <c r="BA78" s="181"/>
      <c r="BB78" s="73">
        <f t="shared" si="61"/>
        <v>0</v>
      </c>
      <c r="BC78" s="73">
        <f t="shared" si="62"/>
        <v>0</v>
      </c>
      <c r="BD78" s="181"/>
      <c r="BE78" s="73">
        <f t="shared" si="63"/>
        <v>0</v>
      </c>
      <c r="BF78" s="73">
        <f t="shared" si="64"/>
        <v>0</v>
      </c>
      <c r="BG78" s="181"/>
      <c r="BH78" s="73">
        <f t="shared" si="65"/>
        <v>0</v>
      </c>
      <c r="BI78" s="73">
        <f t="shared" si="66"/>
        <v>0</v>
      </c>
      <c r="BJ78" s="181"/>
      <c r="BK78" s="73">
        <f t="shared" si="67"/>
        <v>0</v>
      </c>
      <c r="BL78" s="73">
        <f t="shared" si="68"/>
        <v>0</v>
      </c>
      <c r="BM78" s="71">
        <f t="shared" si="69"/>
        <v>0</v>
      </c>
      <c r="BN78" s="71">
        <f t="shared" si="70"/>
        <v>101784339089</v>
      </c>
      <c r="BO78" s="72">
        <f t="shared" si="71"/>
        <v>2074994875286</v>
      </c>
      <c r="BP78" s="72"/>
    </row>
    <row r="79" spans="1:68" s="201" customFormat="1" ht="34.5" customHeight="1">
      <c r="A79" s="195"/>
      <c r="B79" s="196" t="s">
        <v>94</v>
      </c>
      <c r="C79" s="195" t="s">
        <v>93</v>
      </c>
      <c r="D79" s="197">
        <v>16936370000</v>
      </c>
      <c r="E79" s="197">
        <v>579800000</v>
      </c>
      <c r="F79" s="197">
        <v>2610930000</v>
      </c>
      <c r="G79" s="197">
        <f>D79+F79</f>
        <v>19547300000</v>
      </c>
      <c r="H79" s="198"/>
      <c r="I79" s="198"/>
      <c r="J79" s="198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4">
        <f t="shared" si="73"/>
        <v>579800000</v>
      </c>
      <c r="X79" s="4">
        <f t="shared" si="74"/>
        <v>2610930000</v>
      </c>
      <c r="Y79" s="5">
        <f t="shared" si="75"/>
        <v>19547300000</v>
      </c>
      <c r="Z79" s="200">
        <v>754480000</v>
      </c>
      <c r="AA79" s="5">
        <f t="shared" si="76"/>
        <v>3365410000</v>
      </c>
      <c r="AB79" s="5">
        <f t="shared" si="77"/>
        <v>20301780000</v>
      </c>
      <c r="AC79" s="198"/>
      <c r="AD79" s="22">
        <f t="shared" si="78"/>
        <v>0</v>
      </c>
      <c r="AE79" s="22">
        <f t="shared" si="79"/>
        <v>0</v>
      </c>
      <c r="AF79" s="199"/>
      <c r="AG79" s="22">
        <f t="shared" si="80"/>
        <v>0</v>
      </c>
      <c r="AH79" s="22">
        <f t="shared" si="81"/>
        <v>0</v>
      </c>
      <c r="AI79" s="199"/>
      <c r="AJ79" s="22">
        <f t="shared" si="82"/>
        <v>0</v>
      </c>
      <c r="AK79" s="22">
        <f t="shared" si="83"/>
        <v>0</v>
      </c>
      <c r="AL79" s="199"/>
      <c r="AM79" s="22">
        <f t="shared" si="84"/>
        <v>0</v>
      </c>
      <c r="AN79" s="22">
        <f t="shared" si="85"/>
        <v>0</v>
      </c>
      <c r="AO79" s="199"/>
      <c r="AP79" s="22">
        <f t="shared" si="86"/>
        <v>0</v>
      </c>
      <c r="AQ79" s="22">
        <f t="shared" si="87"/>
        <v>0</v>
      </c>
      <c r="AR79" s="4">
        <f t="shared" si="88"/>
        <v>754480000</v>
      </c>
      <c r="AS79" s="4">
        <f t="shared" si="89"/>
        <v>3365410000</v>
      </c>
      <c r="AT79" s="5">
        <f t="shared" si="90"/>
        <v>20301780000</v>
      </c>
      <c r="AU79" s="263">
        <v>856950000</v>
      </c>
      <c r="AV79" s="5">
        <f aca="true" t="shared" si="91" ref="AV79:AV106">AU79+AA79</f>
        <v>4222360000</v>
      </c>
      <c r="AW79" s="5">
        <f aca="true" t="shared" si="92" ref="AW79:AW106">AB79+AU79</f>
        <v>21158730000</v>
      </c>
      <c r="AX79" s="198"/>
      <c r="AY79" s="22">
        <f t="shared" si="59"/>
        <v>0</v>
      </c>
      <c r="AZ79" s="22">
        <f t="shared" si="60"/>
        <v>0</v>
      </c>
      <c r="BA79" s="199"/>
      <c r="BB79" s="22">
        <f t="shared" si="61"/>
        <v>0</v>
      </c>
      <c r="BC79" s="22">
        <f t="shared" si="62"/>
        <v>0</v>
      </c>
      <c r="BD79" s="199"/>
      <c r="BE79" s="22">
        <f t="shared" si="63"/>
        <v>0</v>
      </c>
      <c r="BF79" s="22">
        <f t="shared" si="64"/>
        <v>0</v>
      </c>
      <c r="BG79" s="199"/>
      <c r="BH79" s="22">
        <f t="shared" si="65"/>
        <v>0</v>
      </c>
      <c r="BI79" s="22">
        <f t="shared" si="66"/>
        <v>0</v>
      </c>
      <c r="BJ79" s="199"/>
      <c r="BK79" s="22">
        <f t="shared" si="67"/>
        <v>0</v>
      </c>
      <c r="BL79" s="22">
        <f t="shared" si="68"/>
        <v>0</v>
      </c>
      <c r="BM79" s="4">
        <f t="shared" si="69"/>
        <v>856950000</v>
      </c>
      <c r="BN79" s="4">
        <f t="shared" si="70"/>
        <v>4222360000</v>
      </c>
      <c r="BO79" s="5">
        <f t="shared" si="71"/>
        <v>21158730000</v>
      </c>
      <c r="BP79" s="209"/>
    </row>
    <row r="80" spans="1:68" s="80" customFormat="1" ht="17.25" customHeight="1">
      <c r="A80" s="76" t="s">
        <v>95</v>
      </c>
      <c r="B80" s="77" t="s">
        <v>96</v>
      </c>
      <c r="C80" s="76"/>
      <c r="D80" s="78"/>
      <c r="E80" s="77"/>
      <c r="F80" s="202"/>
      <c r="G80" s="202"/>
      <c r="H80" s="79"/>
      <c r="I80" s="79"/>
      <c r="J80" s="79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17">
        <f t="shared" si="73"/>
        <v>0</v>
      </c>
      <c r="X80" s="17">
        <f t="shared" si="74"/>
        <v>0</v>
      </c>
      <c r="Y80" s="18">
        <f t="shared" si="75"/>
        <v>0</v>
      </c>
      <c r="Z80" s="77"/>
      <c r="AA80" s="74">
        <f t="shared" si="76"/>
        <v>0</v>
      </c>
      <c r="AB80" s="74">
        <f t="shared" si="77"/>
        <v>0</v>
      </c>
      <c r="AC80" s="79"/>
      <c r="AD80" s="75">
        <f t="shared" si="78"/>
        <v>0</v>
      </c>
      <c r="AE80" s="75">
        <f t="shared" si="79"/>
        <v>0</v>
      </c>
      <c r="AF80" s="77"/>
      <c r="AG80" s="75">
        <f t="shared" si="80"/>
        <v>0</v>
      </c>
      <c r="AH80" s="75">
        <f t="shared" si="81"/>
        <v>0</v>
      </c>
      <c r="AI80" s="77"/>
      <c r="AJ80" s="75">
        <f t="shared" si="82"/>
        <v>0</v>
      </c>
      <c r="AK80" s="75">
        <f t="shared" si="83"/>
        <v>0</v>
      </c>
      <c r="AL80" s="77"/>
      <c r="AM80" s="75">
        <f t="shared" si="84"/>
        <v>0</v>
      </c>
      <c r="AN80" s="75">
        <f t="shared" si="85"/>
        <v>0</v>
      </c>
      <c r="AO80" s="77"/>
      <c r="AP80" s="75">
        <f t="shared" si="86"/>
        <v>0</v>
      </c>
      <c r="AQ80" s="75">
        <f t="shared" si="87"/>
        <v>0</v>
      </c>
      <c r="AR80" s="17">
        <f t="shared" si="88"/>
        <v>0</v>
      </c>
      <c r="AS80" s="17">
        <f t="shared" si="89"/>
        <v>0</v>
      </c>
      <c r="AT80" s="18">
        <f t="shared" si="90"/>
        <v>0</v>
      </c>
      <c r="AU80" s="77"/>
      <c r="AV80" s="74">
        <f t="shared" si="91"/>
        <v>0</v>
      </c>
      <c r="AW80" s="74">
        <f t="shared" si="92"/>
        <v>0</v>
      </c>
      <c r="AX80" s="79"/>
      <c r="AY80" s="75">
        <f t="shared" si="59"/>
        <v>0</v>
      </c>
      <c r="AZ80" s="75">
        <f t="shared" si="60"/>
        <v>0</v>
      </c>
      <c r="BA80" s="77"/>
      <c r="BB80" s="75">
        <f t="shared" si="61"/>
        <v>0</v>
      </c>
      <c r="BC80" s="75">
        <f t="shared" si="62"/>
        <v>0</v>
      </c>
      <c r="BD80" s="77"/>
      <c r="BE80" s="75">
        <f t="shared" si="63"/>
        <v>0</v>
      </c>
      <c r="BF80" s="75">
        <f t="shared" si="64"/>
        <v>0</v>
      </c>
      <c r="BG80" s="77"/>
      <c r="BH80" s="75">
        <f t="shared" si="65"/>
        <v>0</v>
      </c>
      <c r="BI80" s="75">
        <f t="shared" si="66"/>
        <v>0</v>
      </c>
      <c r="BJ80" s="77"/>
      <c r="BK80" s="75">
        <f t="shared" si="67"/>
        <v>0</v>
      </c>
      <c r="BL80" s="75">
        <f t="shared" si="68"/>
        <v>0</v>
      </c>
      <c r="BM80" s="17">
        <f t="shared" si="69"/>
        <v>0</v>
      </c>
      <c r="BN80" s="17">
        <f t="shared" si="70"/>
        <v>0</v>
      </c>
      <c r="BO80" s="18">
        <f t="shared" si="71"/>
        <v>0</v>
      </c>
      <c r="BP80" s="222"/>
    </row>
    <row r="81" spans="1:68" s="80" customFormat="1" ht="14.25" customHeight="1">
      <c r="A81" s="76">
        <v>1</v>
      </c>
      <c r="B81" s="203" t="s">
        <v>97</v>
      </c>
      <c r="C81" s="76" t="s">
        <v>98</v>
      </c>
      <c r="D81" s="78"/>
      <c r="E81" s="77"/>
      <c r="F81" s="79">
        <v>12</v>
      </c>
      <c r="G81" s="79"/>
      <c r="H81" s="79"/>
      <c r="I81" s="79">
        <v>9</v>
      </c>
      <c r="J81" s="79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>
        <v>1</v>
      </c>
      <c r="V81" s="77"/>
      <c r="W81" s="17">
        <v>4</v>
      </c>
      <c r="X81" s="77">
        <v>22</v>
      </c>
      <c r="Y81" s="20">
        <f t="shared" si="75"/>
        <v>22</v>
      </c>
      <c r="Z81" s="216">
        <v>4</v>
      </c>
      <c r="AA81" s="74">
        <f t="shared" si="76"/>
        <v>16</v>
      </c>
      <c r="AB81" s="74">
        <f t="shared" si="77"/>
        <v>4</v>
      </c>
      <c r="AC81" s="79"/>
      <c r="AD81" s="75">
        <f t="shared" si="78"/>
        <v>9</v>
      </c>
      <c r="AE81" s="75">
        <f t="shared" si="79"/>
        <v>0</v>
      </c>
      <c r="AF81" s="77"/>
      <c r="AG81" s="75">
        <f t="shared" si="80"/>
        <v>0</v>
      </c>
      <c r="AH81" s="75">
        <f t="shared" si="81"/>
        <v>0</v>
      </c>
      <c r="AI81" s="77"/>
      <c r="AJ81" s="75">
        <f t="shared" si="82"/>
        <v>0</v>
      </c>
      <c r="AK81" s="75">
        <f t="shared" si="83"/>
        <v>0</v>
      </c>
      <c r="AL81" s="77"/>
      <c r="AM81" s="75">
        <f t="shared" si="84"/>
        <v>0</v>
      </c>
      <c r="AN81" s="75">
        <f t="shared" si="85"/>
        <v>0</v>
      </c>
      <c r="AO81" s="77"/>
      <c r="AP81" s="75">
        <f t="shared" si="86"/>
        <v>1</v>
      </c>
      <c r="AQ81" s="75">
        <f t="shared" si="87"/>
        <v>0</v>
      </c>
      <c r="AR81" s="17">
        <f t="shared" si="88"/>
        <v>4</v>
      </c>
      <c r="AS81" s="17">
        <f t="shared" si="89"/>
        <v>26</v>
      </c>
      <c r="AT81" s="20">
        <f t="shared" si="90"/>
        <v>26</v>
      </c>
      <c r="AU81" s="216"/>
      <c r="AV81" s="74">
        <f t="shared" si="91"/>
        <v>16</v>
      </c>
      <c r="AW81" s="74">
        <f t="shared" si="92"/>
        <v>4</v>
      </c>
      <c r="AX81" s="79"/>
      <c r="AY81" s="75">
        <f t="shared" si="59"/>
        <v>9</v>
      </c>
      <c r="AZ81" s="75">
        <f t="shared" si="60"/>
        <v>0</v>
      </c>
      <c r="BA81" s="77"/>
      <c r="BB81" s="75">
        <f t="shared" si="61"/>
        <v>0</v>
      </c>
      <c r="BC81" s="75">
        <f t="shared" si="62"/>
        <v>0</v>
      </c>
      <c r="BD81" s="77"/>
      <c r="BE81" s="75">
        <f t="shared" si="63"/>
        <v>0</v>
      </c>
      <c r="BF81" s="75">
        <f t="shared" si="64"/>
        <v>0</v>
      </c>
      <c r="BG81" s="77"/>
      <c r="BH81" s="75">
        <f t="shared" si="65"/>
        <v>0</v>
      </c>
      <c r="BI81" s="75">
        <f t="shared" si="66"/>
        <v>0</v>
      </c>
      <c r="BJ81" s="77"/>
      <c r="BK81" s="75">
        <f t="shared" si="67"/>
        <v>1</v>
      </c>
      <c r="BL81" s="75">
        <f t="shared" si="68"/>
        <v>0</v>
      </c>
      <c r="BM81" s="17">
        <f t="shared" si="69"/>
        <v>0</v>
      </c>
      <c r="BN81" s="17">
        <f t="shared" si="70"/>
        <v>26</v>
      </c>
      <c r="BO81" s="20">
        <f t="shared" si="71"/>
        <v>26</v>
      </c>
      <c r="BP81" s="222"/>
    </row>
    <row r="82" spans="1:68" s="91" customFormat="1" ht="14.25" customHeight="1">
      <c r="A82" s="19" t="s">
        <v>54</v>
      </c>
      <c r="B82" s="90" t="s">
        <v>99</v>
      </c>
      <c r="C82" s="82" t="s">
        <v>98</v>
      </c>
      <c r="D82" s="83"/>
      <c r="E82" s="81"/>
      <c r="F82" s="84">
        <v>12</v>
      </c>
      <c r="G82" s="84"/>
      <c r="H82" s="84"/>
      <c r="I82" s="84">
        <v>9</v>
      </c>
      <c r="J82" s="84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>
        <v>1</v>
      </c>
      <c r="V82" s="81"/>
      <c r="W82" s="17">
        <v>4</v>
      </c>
      <c r="X82" s="81">
        <v>22</v>
      </c>
      <c r="Y82" s="20">
        <f t="shared" si="75"/>
        <v>22</v>
      </c>
      <c r="Z82" s="217">
        <v>4</v>
      </c>
      <c r="AA82" s="74">
        <f t="shared" si="76"/>
        <v>16</v>
      </c>
      <c r="AB82" s="74">
        <f t="shared" si="77"/>
        <v>4</v>
      </c>
      <c r="AC82" s="84"/>
      <c r="AD82" s="75">
        <f t="shared" si="78"/>
        <v>9</v>
      </c>
      <c r="AE82" s="75">
        <f t="shared" si="79"/>
        <v>0</v>
      </c>
      <c r="AF82" s="81"/>
      <c r="AG82" s="75">
        <f t="shared" si="80"/>
        <v>0</v>
      </c>
      <c r="AH82" s="75">
        <f t="shared" si="81"/>
        <v>0</v>
      </c>
      <c r="AI82" s="81"/>
      <c r="AJ82" s="75">
        <f t="shared" si="82"/>
        <v>0</v>
      </c>
      <c r="AK82" s="75">
        <f t="shared" si="83"/>
        <v>0</v>
      </c>
      <c r="AL82" s="81"/>
      <c r="AM82" s="75">
        <f t="shared" si="84"/>
        <v>0</v>
      </c>
      <c r="AN82" s="75">
        <f t="shared" si="85"/>
        <v>0</v>
      </c>
      <c r="AO82" s="81"/>
      <c r="AP82" s="75">
        <f t="shared" si="86"/>
        <v>1</v>
      </c>
      <c r="AQ82" s="75">
        <f t="shared" si="87"/>
        <v>0</v>
      </c>
      <c r="AR82" s="17">
        <f t="shared" si="88"/>
        <v>4</v>
      </c>
      <c r="AS82" s="17">
        <f t="shared" si="89"/>
        <v>26</v>
      </c>
      <c r="AT82" s="20">
        <f t="shared" si="90"/>
        <v>26</v>
      </c>
      <c r="AU82" s="217"/>
      <c r="AV82" s="74">
        <f t="shared" si="91"/>
        <v>16</v>
      </c>
      <c r="AW82" s="74">
        <f t="shared" si="92"/>
        <v>4</v>
      </c>
      <c r="AX82" s="84"/>
      <c r="AY82" s="75">
        <f t="shared" si="59"/>
        <v>9</v>
      </c>
      <c r="AZ82" s="75">
        <f t="shared" si="60"/>
        <v>0</v>
      </c>
      <c r="BA82" s="81"/>
      <c r="BB82" s="75">
        <f t="shared" si="61"/>
        <v>0</v>
      </c>
      <c r="BC82" s="75">
        <f t="shared" si="62"/>
        <v>0</v>
      </c>
      <c r="BD82" s="81"/>
      <c r="BE82" s="75">
        <f t="shared" si="63"/>
        <v>0</v>
      </c>
      <c r="BF82" s="75">
        <f t="shared" si="64"/>
        <v>0</v>
      </c>
      <c r="BG82" s="81"/>
      <c r="BH82" s="75">
        <f t="shared" si="65"/>
        <v>0</v>
      </c>
      <c r="BI82" s="75">
        <f t="shared" si="66"/>
        <v>0</v>
      </c>
      <c r="BJ82" s="81"/>
      <c r="BK82" s="75">
        <f t="shared" si="67"/>
        <v>1</v>
      </c>
      <c r="BL82" s="75">
        <f t="shared" si="68"/>
        <v>0</v>
      </c>
      <c r="BM82" s="17">
        <f t="shared" si="69"/>
        <v>0</v>
      </c>
      <c r="BN82" s="17">
        <f t="shared" si="70"/>
        <v>26</v>
      </c>
      <c r="BO82" s="20">
        <f t="shared" si="71"/>
        <v>26</v>
      </c>
      <c r="BP82" s="222"/>
    </row>
    <row r="83" spans="1:68" s="91" customFormat="1" ht="25.5">
      <c r="A83" s="19" t="s">
        <v>54</v>
      </c>
      <c r="B83" s="90" t="s">
        <v>100</v>
      </c>
      <c r="C83" s="82" t="s">
        <v>98</v>
      </c>
      <c r="D83" s="83"/>
      <c r="E83" s="81"/>
      <c r="F83" s="84">
        <v>12</v>
      </c>
      <c r="G83" s="84"/>
      <c r="H83" s="84"/>
      <c r="I83" s="84">
        <v>9</v>
      </c>
      <c r="J83" s="84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>
        <v>1</v>
      </c>
      <c r="V83" s="81"/>
      <c r="W83" s="17">
        <v>3</v>
      </c>
      <c r="X83" s="81">
        <v>21</v>
      </c>
      <c r="Y83" s="20">
        <f t="shared" si="75"/>
        <v>21</v>
      </c>
      <c r="Z83" s="217">
        <v>4</v>
      </c>
      <c r="AA83" s="74">
        <f t="shared" si="76"/>
        <v>16</v>
      </c>
      <c r="AB83" s="74">
        <f t="shared" si="77"/>
        <v>4</v>
      </c>
      <c r="AC83" s="84"/>
      <c r="AD83" s="75">
        <f t="shared" si="78"/>
        <v>9</v>
      </c>
      <c r="AE83" s="75">
        <f t="shared" si="79"/>
        <v>0</v>
      </c>
      <c r="AF83" s="81"/>
      <c r="AG83" s="75">
        <f t="shared" si="80"/>
        <v>0</v>
      </c>
      <c r="AH83" s="75">
        <f t="shared" si="81"/>
        <v>0</v>
      </c>
      <c r="AI83" s="81"/>
      <c r="AJ83" s="75">
        <f t="shared" si="82"/>
        <v>0</v>
      </c>
      <c r="AK83" s="75">
        <f t="shared" si="83"/>
        <v>0</v>
      </c>
      <c r="AL83" s="81"/>
      <c r="AM83" s="75">
        <f t="shared" si="84"/>
        <v>0</v>
      </c>
      <c r="AN83" s="75">
        <f t="shared" si="85"/>
        <v>0</v>
      </c>
      <c r="AO83" s="81"/>
      <c r="AP83" s="75">
        <f t="shared" si="86"/>
        <v>1</v>
      </c>
      <c r="AQ83" s="75">
        <f t="shared" si="87"/>
        <v>0</v>
      </c>
      <c r="AR83" s="17">
        <f t="shared" si="88"/>
        <v>4</v>
      </c>
      <c r="AS83" s="17">
        <f t="shared" si="89"/>
        <v>26</v>
      </c>
      <c r="AT83" s="20">
        <f t="shared" si="90"/>
        <v>25</v>
      </c>
      <c r="AU83" s="217"/>
      <c r="AV83" s="74">
        <f t="shared" si="91"/>
        <v>16</v>
      </c>
      <c r="AW83" s="74">
        <f t="shared" si="92"/>
        <v>4</v>
      </c>
      <c r="AX83" s="84"/>
      <c r="AY83" s="75">
        <f t="shared" si="59"/>
        <v>9</v>
      </c>
      <c r="AZ83" s="75">
        <f t="shared" si="60"/>
        <v>0</v>
      </c>
      <c r="BA83" s="81"/>
      <c r="BB83" s="75">
        <f t="shared" si="61"/>
        <v>0</v>
      </c>
      <c r="BC83" s="75">
        <f t="shared" si="62"/>
        <v>0</v>
      </c>
      <c r="BD83" s="81"/>
      <c r="BE83" s="75">
        <f t="shared" si="63"/>
        <v>0</v>
      </c>
      <c r="BF83" s="75">
        <f t="shared" si="64"/>
        <v>0</v>
      </c>
      <c r="BG83" s="81"/>
      <c r="BH83" s="75">
        <f t="shared" si="65"/>
        <v>0</v>
      </c>
      <c r="BI83" s="75">
        <f t="shared" si="66"/>
        <v>0</v>
      </c>
      <c r="BJ83" s="81"/>
      <c r="BK83" s="75">
        <f t="shared" si="67"/>
        <v>1</v>
      </c>
      <c r="BL83" s="75">
        <f t="shared" si="68"/>
        <v>0</v>
      </c>
      <c r="BM83" s="17">
        <f t="shared" si="69"/>
        <v>0</v>
      </c>
      <c r="BN83" s="17">
        <f t="shared" si="70"/>
        <v>26</v>
      </c>
      <c r="BO83" s="20">
        <f t="shared" si="71"/>
        <v>25</v>
      </c>
      <c r="BP83" s="258" t="s">
        <v>147</v>
      </c>
    </row>
    <row r="84" spans="1:68" s="80" customFormat="1" ht="14.25" customHeight="1">
      <c r="A84" s="76">
        <v>2</v>
      </c>
      <c r="B84" s="77" t="s">
        <v>139</v>
      </c>
      <c r="C84" s="76" t="s">
        <v>101</v>
      </c>
      <c r="D84" s="78"/>
      <c r="E84" s="77"/>
      <c r="F84" s="79"/>
      <c r="G84" s="79"/>
      <c r="H84" s="79"/>
      <c r="I84" s="79"/>
      <c r="J84" s="79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17">
        <f t="shared" si="73"/>
        <v>0</v>
      </c>
      <c r="X84" s="77"/>
      <c r="Y84" s="20">
        <f t="shared" si="75"/>
        <v>0</v>
      </c>
      <c r="Z84" s="216"/>
      <c r="AA84" s="74">
        <f t="shared" si="76"/>
        <v>0</v>
      </c>
      <c r="AB84" s="74">
        <f t="shared" si="77"/>
        <v>0</v>
      </c>
      <c r="AC84" s="79"/>
      <c r="AD84" s="75">
        <f t="shared" si="78"/>
        <v>0</v>
      </c>
      <c r="AE84" s="75">
        <f t="shared" si="79"/>
        <v>0</v>
      </c>
      <c r="AF84" s="77"/>
      <c r="AG84" s="75">
        <f t="shared" si="80"/>
        <v>0</v>
      </c>
      <c r="AH84" s="75">
        <f t="shared" si="81"/>
        <v>0</v>
      </c>
      <c r="AI84" s="77"/>
      <c r="AJ84" s="75">
        <f t="shared" si="82"/>
        <v>0</v>
      </c>
      <c r="AK84" s="75">
        <f t="shared" si="83"/>
        <v>0</v>
      </c>
      <c r="AL84" s="77"/>
      <c r="AM84" s="75">
        <f t="shared" si="84"/>
        <v>0</v>
      </c>
      <c r="AN84" s="75">
        <f t="shared" si="85"/>
        <v>0</v>
      </c>
      <c r="AO84" s="77"/>
      <c r="AP84" s="75">
        <f t="shared" si="86"/>
        <v>0</v>
      </c>
      <c r="AQ84" s="75">
        <f t="shared" si="87"/>
        <v>0</v>
      </c>
      <c r="AR84" s="17">
        <f t="shared" si="88"/>
        <v>0</v>
      </c>
      <c r="AS84" s="77"/>
      <c r="AT84" s="20">
        <f t="shared" si="90"/>
        <v>0</v>
      </c>
      <c r="AU84" s="216"/>
      <c r="AV84" s="74">
        <f t="shared" si="91"/>
        <v>0</v>
      </c>
      <c r="AW84" s="74">
        <f t="shared" si="92"/>
        <v>0</v>
      </c>
      <c r="AX84" s="79"/>
      <c r="AY84" s="75">
        <f t="shared" si="59"/>
        <v>0</v>
      </c>
      <c r="AZ84" s="75">
        <f t="shared" si="60"/>
        <v>0</v>
      </c>
      <c r="BA84" s="77"/>
      <c r="BB84" s="75">
        <f t="shared" si="61"/>
        <v>0</v>
      </c>
      <c r="BC84" s="75">
        <f t="shared" si="62"/>
        <v>0</v>
      </c>
      <c r="BD84" s="77"/>
      <c r="BE84" s="75">
        <f t="shared" si="63"/>
        <v>0</v>
      </c>
      <c r="BF84" s="75">
        <f t="shared" si="64"/>
        <v>0</v>
      </c>
      <c r="BG84" s="77"/>
      <c r="BH84" s="75">
        <f t="shared" si="65"/>
        <v>0</v>
      </c>
      <c r="BI84" s="75">
        <f t="shared" si="66"/>
        <v>0</v>
      </c>
      <c r="BJ84" s="77"/>
      <c r="BK84" s="75">
        <f t="shared" si="67"/>
        <v>0</v>
      </c>
      <c r="BL84" s="75">
        <f t="shared" si="68"/>
        <v>0</v>
      </c>
      <c r="BM84" s="17">
        <f t="shared" si="69"/>
        <v>0</v>
      </c>
      <c r="BN84" s="77"/>
      <c r="BO84" s="20">
        <f t="shared" si="71"/>
        <v>0</v>
      </c>
      <c r="BP84" s="222"/>
    </row>
    <row r="85" spans="1:68" s="80" customFormat="1" ht="14.25" customHeight="1">
      <c r="A85" s="76">
        <v>3</v>
      </c>
      <c r="B85" s="77" t="s">
        <v>102</v>
      </c>
      <c r="C85" s="76"/>
      <c r="D85" s="78"/>
      <c r="E85" s="77"/>
      <c r="F85" s="79"/>
      <c r="G85" s="79"/>
      <c r="H85" s="79"/>
      <c r="I85" s="79"/>
      <c r="J85" s="79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17">
        <f t="shared" si="73"/>
        <v>0</v>
      </c>
      <c r="X85" s="77">
        <v>1</v>
      </c>
      <c r="Y85" s="20">
        <f t="shared" si="75"/>
        <v>1</v>
      </c>
      <c r="Z85" s="216">
        <v>0</v>
      </c>
      <c r="AA85" s="74">
        <f t="shared" si="76"/>
        <v>0</v>
      </c>
      <c r="AB85" s="74">
        <f t="shared" si="77"/>
        <v>0</v>
      </c>
      <c r="AC85" s="79"/>
      <c r="AD85" s="75">
        <f t="shared" si="78"/>
        <v>0</v>
      </c>
      <c r="AE85" s="75">
        <f t="shared" si="79"/>
        <v>0</v>
      </c>
      <c r="AF85" s="77"/>
      <c r="AG85" s="75">
        <f t="shared" si="80"/>
        <v>0</v>
      </c>
      <c r="AH85" s="75">
        <f t="shared" si="81"/>
        <v>0</v>
      </c>
      <c r="AI85" s="77"/>
      <c r="AJ85" s="75">
        <f t="shared" si="82"/>
        <v>0</v>
      </c>
      <c r="AK85" s="75">
        <f t="shared" si="83"/>
        <v>0</v>
      </c>
      <c r="AL85" s="77"/>
      <c r="AM85" s="75">
        <f t="shared" si="84"/>
        <v>0</v>
      </c>
      <c r="AN85" s="75">
        <f t="shared" si="85"/>
        <v>0</v>
      </c>
      <c r="AO85" s="77"/>
      <c r="AP85" s="75">
        <f t="shared" si="86"/>
        <v>0</v>
      </c>
      <c r="AQ85" s="75">
        <f t="shared" si="87"/>
        <v>0</v>
      </c>
      <c r="AR85" s="17">
        <f t="shared" si="88"/>
        <v>0</v>
      </c>
      <c r="AS85" s="77">
        <v>1</v>
      </c>
      <c r="AT85" s="20">
        <f t="shared" si="90"/>
        <v>1</v>
      </c>
      <c r="AU85" s="216"/>
      <c r="AV85" s="74">
        <f t="shared" si="91"/>
        <v>0</v>
      </c>
      <c r="AW85" s="74">
        <f t="shared" si="92"/>
        <v>0</v>
      </c>
      <c r="AX85" s="79"/>
      <c r="AY85" s="75">
        <f t="shared" si="59"/>
        <v>0</v>
      </c>
      <c r="AZ85" s="75">
        <f t="shared" si="60"/>
        <v>0</v>
      </c>
      <c r="BA85" s="77"/>
      <c r="BB85" s="75">
        <f t="shared" si="61"/>
        <v>0</v>
      </c>
      <c r="BC85" s="75">
        <f t="shared" si="62"/>
        <v>0</v>
      </c>
      <c r="BD85" s="77"/>
      <c r="BE85" s="75">
        <f t="shared" si="63"/>
        <v>0</v>
      </c>
      <c r="BF85" s="75">
        <f t="shared" si="64"/>
        <v>0</v>
      </c>
      <c r="BG85" s="77"/>
      <c r="BH85" s="75">
        <f t="shared" si="65"/>
        <v>0</v>
      </c>
      <c r="BI85" s="75">
        <f t="shared" si="66"/>
        <v>0</v>
      </c>
      <c r="BJ85" s="77"/>
      <c r="BK85" s="75">
        <f t="shared" si="67"/>
        <v>0</v>
      </c>
      <c r="BL85" s="75">
        <f t="shared" si="68"/>
        <v>0</v>
      </c>
      <c r="BM85" s="17">
        <f t="shared" si="69"/>
        <v>0</v>
      </c>
      <c r="BN85" s="77">
        <v>1</v>
      </c>
      <c r="BO85" s="20">
        <f t="shared" si="71"/>
        <v>1</v>
      </c>
      <c r="BP85" s="222"/>
    </row>
    <row r="86" spans="1:68" s="91" customFormat="1" ht="14.25" customHeight="1">
      <c r="A86" s="19" t="s">
        <v>54</v>
      </c>
      <c r="B86" s="90" t="s">
        <v>99</v>
      </c>
      <c r="C86" s="82" t="s">
        <v>103</v>
      </c>
      <c r="D86" s="83"/>
      <c r="E86" s="81"/>
      <c r="F86" s="84"/>
      <c r="G86" s="84"/>
      <c r="H86" s="84"/>
      <c r="I86" s="84"/>
      <c r="J86" s="84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17">
        <f t="shared" si="73"/>
        <v>0</v>
      </c>
      <c r="X86" s="81">
        <v>1</v>
      </c>
      <c r="Y86" s="20">
        <f t="shared" si="75"/>
        <v>1</v>
      </c>
      <c r="Z86" s="217">
        <v>1</v>
      </c>
      <c r="AA86" s="74">
        <f t="shared" si="76"/>
        <v>1</v>
      </c>
      <c r="AB86" s="74">
        <f t="shared" si="77"/>
        <v>1</v>
      </c>
      <c r="AC86" s="84"/>
      <c r="AD86" s="75">
        <f t="shared" si="78"/>
        <v>0</v>
      </c>
      <c r="AE86" s="75">
        <f t="shared" si="79"/>
        <v>0</v>
      </c>
      <c r="AF86" s="81"/>
      <c r="AG86" s="75">
        <f t="shared" si="80"/>
        <v>0</v>
      </c>
      <c r="AH86" s="75">
        <f t="shared" si="81"/>
        <v>0</v>
      </c>
      <c r="AI86" s="81"/>
      <c r="AJ86" s="75">
        <f t="shared" si="82"/>
        <v>0</v>
      </c>
      <c r="AK86" s="75">
        <f t="shared" si="83"/>
        <v>0</v>
      </c>
      <c r="AL86" s="81"/>
      <c r="AM86" s="75">
        <f t="shared" si="84"/>
        <v>0</v>
      </c>
      <c r="AN86" s="75">
        <f t="shared" si="85"/>
        <v>0</v>
      </c>
      <c r="AO86" s="81"/>
      <c r="AP86" s="75">
        <f t="shared" si="86"/>
        <v>0</v>
      </c>
      <c r="AQ86" s="75">
        <f t="shared" si="87"/>
        <v>0</v>
      </c>
      <c r="AR86" s="17">
        <f t="shared" si="88"/>
        <v>1</v>
      </c>
      <c r="AS86" s="81">
        <v>1</v>
      </c>
      <c r="AT86" s="20">
        <f t="shared" si="90"/>
        <v>2</v>
      </c>
      <c r="AU86" s="217"/>
      <c r="AV86" s="74">
        <f t="shared" si="91"/>
        <v>1</v>
      </c>
      <c r="AW86" s="74">
        <f t="shared" si="92"/>
        <v>1</v>
      </c>
      <c r="AX86" s="84"/>
      <c r="AY86" s="75">
        <f t="shared" si="59"/>
        <v>0</v>
      </c>
      <c r="AZ86" s="75">
        <f t="shared" si="60"/>
        <v>0</v>
      </c>
      <c r="BA86" s="81"/>
      <c r="BB86" s="75">
        <f t="shared" si="61"/>
        <v>0</v>
      </c>
      <c r="BC86" s="75">
        <f t="shared" si="62"/>
        <v>0</v>
      </c>
      <c r="BD86" s="81"/>
      <c r="BE86" s="75">
        <f t="shared" si="63"/>
        <v>0</v>
      </c>
      <c r="BF86" s="75">
        <f t="shared" si="64"/>
        <v>0</v>
      </c>
      <c r="BG86" s="81"/>
      <c r="BH86" s="75">
        <f t="shared" si="65"/>
        <v>0</v>
      </c>
      <c r="BI86" s="75">
        <f t="shared" si="66"/>
        <v>0</v>
      </c>
      <c r="BJ86" s="81"/>
      <c r="BK86" s="75">
        <f t="shared" si="67"/>
        <v>0</v>
      </c>
      <c r="BL86" s="75">
        <f t="shared" si="68"/>
        <v>0</v>
      </c>
      <c r="BM86" s="17">
        <f t="shared" si="69"/>
        <v>0</v>
      </c>
      <c r="BN86" s="81">
        <v>1</v>
      </c>
      <c r="BO86" s="20">
        <f t="shared" si="71"/>
        <v>2</v>
      </c>
      <c r="BP86" s="222"/>
    </row>
    <row r="87" spans="1:68" s="91" customFormat="1" ht="14.25" customHeight="1">
      <c r="A87" s="19" t="s">
        <v>54</v>
      </c>
      <c r="B87" s="90" t="s">
        <v>100</v>
      </c>
      <c r="C87" s="82" t="s">
        <v>103</v>
      </c>
      <c r="D87" s="83"/>
      <c r="E87" s="81"/>
      <c r="F87" s="84"/>
      <c r="G87" s="84"/>
      <c r="H87" s="84"/>
      <c r="I87" s="84"/>
      <c r="J87" s="84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17">
        <f t="shared" si="73"/>
        <v>0</v>
      </c>
      <c r="X87" s="81">
        <v>1</v>
      </c>
      <c r="Y87" s="20">
        <f t="shared" si="75"/>
        <v>1</v>
      </c>
      <c r="Z87" s="217">
        <v>1</v>
      </c>
      <c r="AA87" s="74">
        <f t="shared" si="76"/>
        <v>1</v>
      </c>
      <c r="AB87" s="74">
        <f t="shared" si="77"/>
        <v>1</v>
      </c>
      <c r="AC87" s="84"/>
      <c r="AD87" s="75">
        <f t="shared" si="78"/>
        <v>0</v>
      </c>
      <c r="AE87" s="75">
        <f t="shared" si="79"/>
        <v>0</v>
      </c>
      <c r="AF87" s="81"/>
      <c r="AG87" s="75">
        <f t="shared" si="80"/>
        <v>0</v>
      </c>
      <c r="AH87" s="75">
        <f t="shared" si="81"/>
        <v>0</v>
      </c>
      <c r="AI87" s="81"/>
      <c r="AJ87" s="75">
        <f t="shared" si="82"/>
        <v>0</v>
      </c>
      <c r="AK87" s="75">
        <f t="shared" si="83"/>
        <v>0</v>
      </c>
      <c r="AL87" s="81"/>
      <c r="AM87" s="75">
        <f t="shared" si="84"/>
        <v>0</v>
      </c>
      <c r="AN87" s="75">
        <f t="shared" si="85"/>
        <v>0</v>
      </c>
      <c r="AO87" s="81"/>
      <c r="AP87" s="75">
        <f t="shared" si="86"/>
        <v>0</v>
      </c>
      <c r="AQ87" s="75">
        <f t="shared" si="87"/>
        <v>0</v>
      </c>
      <c r="AR87" s="17">
        <f t="shared" si="88"/>
        <v>1</v>
      </c>
      <c r="AS87" s="81">
        <v>1</v>
      </c>
      <c r="AT87" s="20">
        <f t="shared" si="90"/>
        <v>2</v>
      </c>
      <c r="AU87" s="217"/>
      <c r="AV87" s="74">
        <f t="shared" si="91"/>
        <v>1</v>
      </c>
      <c r="AW87" s="74">
        <f t="shared" si="92"/>
        <v>1</v>
      </c>
      <c r="AX87" s="84"/>
      <c r="AY87" s="75">
        <f t="shared" si="59"/>
        <v>0</v>
      </c>
      <c r="AZ87" s="75">
        <f t="shared" si="60"/>
        <v>0</v>
      </c>
      <c r="BA87" s="81"/>
      <c r="BB87" s="75">
        <f t="shared" si="61"/>
        <v>0</v>
      </c>
      <c r="BC87" s="75">
        <f t="shared" si="62"/>
        <v>0</v>
      </c>
      <c r="BD87" s="81"/>
      <c r="BE87" s="75">
        <f t="shared" si="63"/>
        <v>0</v>
      </c>
      <c r="BF87" s="75">
        <f t="shared" si="64"/>
        <v>0</v>
      </c>
      <c r="BG87" s="81"/>
      <c r="BH87" s="75">
        <f t="shared" si="65"/>
        <v>0</v>
      </c>
      <c r="BI87" s="75">
        <f t="shared" si="66"/>
        <v>0</v>
      </c>
      <c r="BJ87" s="81"/>
      <c r="BK87" s="75">
        <f t="shared" si="67"/>
        <v>0</v>
      </c>
      <c r="BL87" s="75">
        <f t="shared" si="68"/>
        <v>0</v>
      </c>
      <c r="BM87" s="17">
        <f t="shared" si="69"/>
        <v>0</v>
      </c>
      <c r="BN87" s="81">
        <v>1</v>
      </c>
      <c r="BO87" s="20">
        <f t="shared" si="71"/>
        <v>2</v>
      </c>
      <c r="BP87" s="222"/>
    </row>
    <row r="88" spans="1:68" s="80" customFormat="1" ht="14.25" customHeight="1">
      <c r="A88" s="76">
        <v>4</v>
      </c>
      <c r="B88" s="203" t="s">
        <v>140</v>
      </c>
      <c r="C88" s="76" t="s">
        <v>103</v>
      </c>
      <c r="D88" s="78"/>
      <c r="E88" s="77"/>
      <c r="F88" s="79"/>
      <c r="G88" s="79"/>
      <c r="H88" s="79"/>
      <c r="I88" s="79"/>
      <c r="J88" s="79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17">
        <f t="shared" si="73"/>
        <v>0</v>
      </c>
      <c r="X88" s="77"/>
      <c r="Y88" s="20">
        <f t="shared" si="75"/>
        <v>0</v>
      </c>
      <c r="Z88" s="216"/>
      <c r="AA88" s="74">
        <f t="shared" si="76"/>
        <v>0</v>
      </c>
      <c r="AB88" s="74">
        <f t="shared" si="77"/>
        <v>0</v>
      </c>
      <c r="AC88" s="79"/>
      <c r="AD88" s="75">
        <f t="shared" si="78"/>
        <v>0</v>
      </c>
      <c r="AE88" s="75">
        <f t="shared" si="79"/>
        <v>0</v>
      </c>
      <c r="AF88" s="77"/>
      <c r="AG88" s="75">
        <f t="shared" si="80"/>
        <v>0</v>
      </c>
      <c r="AH88" s="75">
        <f t="shared" si="81"/>
        <v>0</v>
      </c>
      <c r="AI88" s="77"/>
      <c r="AJ88" s="75">
        <f t="shared" si="82"/>
        <v>0</v>
      </c>
      <c r="AK88" s="75">
        <f t="shared" si="83"/>
        <v>0</v>
      </c>
      <c r="AL88" s="77"/>
      <c r="AM88" s="75">
        <f t="shared" si="84"/>
        <v>0</v>
      </c>
      <c r="AN88" s="75">
        <f t="shared" si="85"/>
        <v>0</v>
      </c>
      <c r="AO88" s="77"/>
      <c r="AP88" s="75">
        <f t="shared" si="86"/>
        <v>0</v>
      </c>
      <c r="AQ88" s="75">
        <f t="shared" si="87"/>
        <v>0</v>
      </c>
      <c r="AR88" s="17">
        <f t="shared" si="88"/>
        <v>0</v>
      </c>
      <c r="AS88" s="77"/>
      <c r="AT88" s="20">
        <f t="shared" si="90"/>
        <v>0</v>
      </c>
      <c r="AU88" s="216"/>
      <c r="AV88" s="74">
        <f t="shared" si="91"/>
        <v>0</v>
      </c>
      <c r="AW88" s="74">
        <f t="shared" si="92"/>
        <v>0</v>
      </c>
      <c r="AX88" s="79"/>
      <c r="AY88" s="75">
        <f t="shared" si="59"/>
        <v>0</v>
      </c>
      <c r="AZ88" s="75">
        <f t="shared" si="60"/>
        <v>0</v>
      </c>
      <c r="BA88" s="77"/>
      <c r="BB88" s="75">
        <f t="shared" si="61"/>
        <v>0</v>
      </c>
      <c r="BC88" s="75">
        <f t="shared" si="62"/>
        <v>0</v>
      </c>
      <c r="BD88" s="77"/>
      <c r="BE88" s="75">
        <f t="shared" si="63"/>
        <v>0</v>
      </c>
      <c r="BF88" s="75">
        <f t="shared" si="64"/>
        <v>0</v>
      </c>
      <c r="BG88" s="77"/>
      <c r="BH88" s="75">
        <f t="shared" si="65"/>
        <v>0</v>
      </c>
      <c r="BI88" s="75">
        <f t="shared" si="66"/>
        <v>0</v>
      </c>
      <c r="BJ88" s="77"/>
      <c r="BK88" s="75">
        <f t="shared" si="67"/>
        <v>0</v>
      </c>
      <c r="BL88" s="75">
        <f t="shared" si="68"/>
        <v>0</v>
      </c>
      <c r="BM88" s="17">
        <f t="shared" si="69"/>
        <v>0</v>
      </c>
      <c r="BN88" s="77"/>
      <c r="BO88" s="20">
        <f t="shared" si="71"/>
        <v>0</v>
      </c>
      <c r="BP88" s="222"/>
    </row>
    <row r="89" spans="1:68" s="80" customFormat="1" ht="18" customHeight="1">
      <c r="A89" s="76" t="s">
        <v>104</v>
      </c>
      <c r="B89" s="77" t="s">
        <v>105</v>
      </c>
      <c r="C89" s="77"/>
      <c r="D89" s="78"/>
      <c r="E89" s="77"/>
      <c r="F89" s="79"/>
      <c r="G89" s="79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17">
        <f t="shared" si="73"/>
        <v>0</v>
      </c>
      <c r="X89" s="77"/>
      <c r="Y89" s="20">
        <f t="shared" si="75"/>
        <v>0</v>
      </c>
      <c r="Z89" s="218"/>
      <c r="AA89" s="74">
        <f t="shared" si="76"/>
        <v>0</v>
      </c>
      <c r="AB89" s="74">
        <f t="shared" si="77"/>
        <v>0</v>
      </c>
      <c r="AC89" s="77"/>
      <c r="AD89" s="75">
        <f t="shared" si="78"/>
        <v>0</v>
      </c>
      <c r="AE89" s="75">
        <f t="shared" si="79"/>
        <v>0</v>
      </c>
      <c r="AF89" s="77"/>
      <c r="AG89" s="75">
        <f t="shared" si="80"/>
        <v>0</v>
      </c>
      <c r="AH89" s="75">
        <f t="shared" si="81"/>
        <v>0</v>
      </c>
      <c r="AI89" s="77"/>
      <c r="AJ89" s="75">
        <f t="shared" si="82"/>
        <v>0</v>
      </c>
      <c r="AK89" s="75">
        <f t="shared" si="83"/>
        <v>0</v>
      </c>
      <c r="AL89" s="77"/>
      <c r="AM89" s="75">
        <f t="shared" si="84"/>
        <v>0</v>
      </c>
      <c r="AN89" s="75">
        <f t="shared" si="85"/>
        <v>0</v>
      </c>
      <c r="AO89" s="77"/>
      <c r="AP89" s="75">
        <f t="shared" si="86"/>
        <v>0</v>
      </c>
      <c r="AQ89" s="75">
        <f t="shared" si="87"/>
        <v>0</v>
      </c>
      <c r="AR89" s="17">
        <f t="shared" si="88"/>
        <v>0</v>
      </c>
      <c r="AS89" s="77"/>
      <c r="AT89" s="20">
        <f t="shared" si="90"/>
        <v>0</v>
      </c>
      <c r="AU89" s="218"/>
      <c r="AV89" s="74">
        <f t="shared" si="91"/>
        <v>0</v>
      </c>
      <c r="AW89" s="74">
        <f t="shared" si="92"/>
        <v>0</v>
      </c>
      <c r="AX89" s="77"/>
      <c r="AY89" s="75">
        <f t="shared" si="59"/>
        <v>0</v>
      </c>
      <c r="AZ89" s="75">
        <f t="shared" si="60"/>
        <v>0</v>
      </c>
      <c r="BA89" s="77"/>
      <c r="BB89" s="75">
        <f t="shared" si="61"/>
        <v>0</v>
      </c>
      <c r="BC89" s="75">
        <f t="shared" si="62"/>
        <v>0</v>
      </c>
      <c r="BD89" s="77"/>
      <c r="BE89" s="75">
        <f t="shared" si="63"/>
        <v>0</v>
      </c>
      <c r="BF89" s="75">
        <f t="shared" si="64"/>
        <v>0</v>
      </c>
      <c r="BG89" s="77"/>
      <c r="BH89" s="75">
        <f t="shared" si="65"/>
        <v>0</v>
      </c>
      <c r="BI89" s="75">
        <f t="shared" si="66"/>
        <v>0</v>
      </c>
      <c r="BJ89" s="77"/>
      <c r="BK89" s="75">
        <f t="shared" si="67"/>
        <v>0</v>
      </c>
      <c r="BL89" s="75">
        <f t="shared" si="68"/>
        <v>0</v>
      </c>
      <c r="BM89" s="17">
        <f t="shared" si="69"/>
        <v>0</v>
      </c>
      <c r="BN89" s="77"/>
      <c r="BO89" s="20">
        <f t="shared" si="71"/>
        <v>0</v>
      </c>
      <c r="BP89" s="222"/>
    </row>
    <row r="90" spans="1:68" s="86" customFormat="1" ht="15" customHeight="1">
      <c r="A90" s="19" t="s">
        <v>54</v>
      </c>
      <c r="B90" s="81" t="s">
        <v>106</v>
      </c>
      <c r="C90" s="82" t="s">
        <v>107</v>
      </c>
      <c r="D90" s="83"/>
      <c r="E90" s="77"/>
      <c r="F90" s="84"/>
      <c r="G90" s="84"/>
      <c r="H90" s="81"/>
      <c r="I90" s="81"/>
      <c r="J90" s="81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7">
        <f t="shared" si="73"/>
        <v>0</v>
      </c>
      <c r="X90" s="81">
        <v>4</v>
      </c>
      <c r="Y90" s="20">
        <f t="shared" si="75"/>
        <v>4</v>
      </c>
      <c r="Z90" s="219"/>
      <c r="AA90" s="74">
        <f t="shared" si="76"/>
        <v>0</v>
      </c>
      <c r="AB90" s="74">
        <f t="shared" si="77"/>
        <v>0</v>
      </c>
      <c r="AC90" s="81"/>
      <c r="AD90" s="75">
        <f t="shared" si="78"/>
        <v>0</v>
      </c>
      <c r="AE90" s="75">
        <f t="shared" si="79"/>
        <v>0</v>
      </c>
      <c r="AF90" s="85"/>
      <c r="AG90" s="75">
        <f t="shared" si="80"/>
        <v>0</v>
      </c>
      <c r="AH90" s="75">
        <f t="shared" si="81"/>
        <v>0</v>
      </c>
      <c r="AI90" s="85"/>
      <c r="AJ90" s="75">
        <f t="shared" si="82"/>
        <v>0</v>
      </c>
      <c r="AK90" s="75">
        <f t="shared" si="83"/>
        <v>0</v>
      </c>
      <c r="AL90" s="85"/>
      <c r="AM90" s="75">
        <f t="shared" si="84"/>
        <v>0</v>
      </c>
      <c r="AN90" s="75">
        <f t="shared" si="85"/>
        <v>0</v>
      </c>
      <c r="AO90" s="85"/>
      <c r="AP90" s="75">
        <f t="shared" si="86"/>
        <v>0</v>
      </c>
      <c r="AQ90" s="75">
        <f t="shared" si="87"/>
        <v>0</v>
      </c>
      <c r="AR90" s="17">
        <f t="shared" si="88"/>
        <v>0</v>
      </c>
      <c r="AS90" s="81">
        <v>4</v>
      </c>
      <c r="AT90" s="20">
        <f t="shared" si="90"/>
        <v>4</v>
      </c>
      <c r="AU90" s="219"/>
      <c r="AV90" s="74">
        <f t="shared" si="91"/>
        <v>0</v>
      </c>
      <c r="AW90" s="74">
        <f t="shared" si="92"/>
        <v>0</v>
      </c>
      <c r="AX90" s="81"/>
      <c r="AY90" s="75">
        <f t="shared" si="59"/>
        <v>0</v>
      </c>
      <c r="AZ90" s="75">
        <f t="shared" si="60"/>
        <v>0</v>
      </c>
      <c r="BA90" s="85"/>
      <c r="BB90" s="75">
        <f t="shared" si="61"/>
        <v>0</v>
      </c>
      <c r="BC90" s="75">
        <f t="shared" si="62"/>
        <v>0</v>
      </c>
      <c r="BD90" s="85"/>
      <c r="BE90" s="75">
        <f t="shared" si="63"/>
        <v>0</v>
      </c>
      <c r="BF90" s="75">
        <f t="shared" si="64"/>
        <v>0</v>
      </c>
      <c r="BG90" s="85"/>
      <c r="BH90" s="75">
        <f t="shared" si="65"/>
        <v>0</v>
      </c>
      <c r="BI90" s="75">
        <f t="shared" si="66"/>
        <v>0</v>
      </c>
      <c r="BJ90" s="85"/>
      <c r="BK90" s="75">
        <f t="shared" si="67"/>
        <v>0</v>
      </c>
      <c r="BL90" s="75">
        <f t="shared" si="68"/>
        <v>0</v>
      </c>
      <c r="BM90" s="17">
        <f t="shared" si="69"/>
        <v>0</v>
      </c>
      <c r="BN90" s="81">
        <v>4</v>
      </c>
      <c r="BO90" s="20">
        <f t="shared" si="71"/>
        <v>4</v>
      </c>
      <c r="BP90" s="222"/>
    </row>
    <row r="91" spans="1:68" s="86" customFormat="1" ht="15" customHeight="1">
      <c r="A91" s="19" t="s">
        <v>54</v>
      </c>
      <c r="B91" s="81" t="s">
        <v>108</v>
      </c>
      <c r="C91" s="82" t="s">
        <v>109</v>
      </c>
      <c r="D91" s="83"/>
      <c r="E91" s="77"/>
      <c r="F91" s="84"/>
      <c r="G91" s="84"/>
      <c r="H91" s="81"/>
      <c r="I91" s="81"/>
      <c r="J91" s="81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7">
        <f t="shared" si="73"/>
        <v>0</v>
      </c>
      <c r="X91" s="81">
        <v>2</v>
      </c>
      <c r="Y91" s="20">
        <f t="shared" si="75"/>
        <v>2</v>
      </c>
      <c r="Z91" s="219"/>
      <c r="AA91" s="74">
        <f t="shared" si="76"/>
        <v>0</v>
      </c>
      <c r="AB91" s="74">
        <f t="shared" si="77"/>
        <v>0</v>
      </c>
      <c r="AC91" s="81"/>
      <c r="AD91" s="75">
        <f t="shared" si="78"/>
        <v>0</v>
      </c>
      <c r="AE91" s="75">
        <f t="shared" si="79"/>
        <v>0</v>
      </c>
      <c r="AF91" s="85"/>
      <c r="AG91" s="75">
        <f t="shared" si="80"/>
        <v>0</v>
      </c>
      <c r="AH91" s="75">
        <f t="shared" si="81"/>
        <v>0</v>
      </c>
      <c r="AI91" s="85"/>
      <c r="AJ91" s="75">
        <f t="shared" si="82"/>
        <v>0</v>
      </c>
      <c r="AK91" s="75">
        <f t="shared" si="83"/>
        <v>0</v>
      </c>
      <c r="AL91" s="85"/>
      <c r="AM91" s="75">
        <f t="shared" si="84"/>
        <v>0</v>
      </c>
      <c r="AN91" s="75">
        <f t="shared" si="85"/>
        <v>0</v>
      </c>
      <c r="AO91" s="85"/>
      <c r="AP91" s="75">
        <f t="shared" si="86"/>
        <v>0</v>
      </c>
      <c r="AQ91" s="75">
        <f t="shared" si="87"/>
        <v>0</v>
      </c>
      <c r="AR91" s="17">
        <f t="shared" si="88"/>
        <v>0</v>
      </c>
      <c r="AS91" s="81">
        <v>2</v>
      </c>
      <c r="AT91" s="20">
        <f t="shared" si="90"/>
        <v>2</v>
      </c>
      <c r="AU91" s="219"/>
      <c r="AV91" s="74">
        <f t="shared" si="91"/>
        <v>0</v>
      </c>
      <c r="AW91" s="74">
        <f t="shared" si="92"/>
        <v>0</v>
      </c>
      <c r="AX91" s="81"/>
      <c r="AY91" s="75">
        <f t="shared" si="59"/>
        <v>0</v>
      </c>
      <c r="AZ91" s="75">
        <f t="shared" si="60"/>
        <v>0</v>
      </c>
      <c r="BA91" s="85"/>
      <c r="BB91" s="75">
        <f t="shared" si="61"/>
        <v>0</v>
      </c>
      <c r="BC91" s="75">
        <f t="shared" si="62"/>
        <v>0</v>
      </c>
      <c r="BD91" s="85"/>
      <c r="BE91" s="75">
        <f t="shared" si="63"/>
        <v>0</v>
      </c>
      <c r="BF91" s="75">
        <f t="shared" si="64"/>
        <v>0</v>
      </c>
      <c r="BG91" s="85"/>
      <c r="BH91" s="75">
        <f t="shared" si="65"/>
        <v>0</v>
      </c>
      <c r="BI91" s="75">
        <f t="shared" si="66"/>
        <v>0</v>
      </c>
      <c r="BJ91" s="85"/>
      <c r="BK91" s="75">
        <f t="shared" si="67"/>
        <v>0</v>
      </c>
      <c r="BL91" s="75">
        <f t="shared" si="68"/>
        <v>0</v>
      </c>
      <c r="BM91" s="17">
        <f t="shared" si="69"/>
        <v>0</v>
      </c>
      <c r="BN91" s="81">
        <v>2</v>
      </c>
      <c r="BO91" s="20">
        <f t="shared" si="71"/>
        <v>2</v>
      </c>
      <c r="BP91" s="222"/>
    </row>
    <row r="92" spans="1:68" s="80" customFormat="1" ht="14.25" customHeight="1">
      <c r="A92" s="76" t="s">
        <v>110</v>
      </c>
      <c r="B92" s="77" t="s">
        <v>111</v>
      </c>
      <c r="C92" s="87"/>
      <c r="D92" s="78">
        <f>SUM(D93:D94)</f>
        <v>0</v>
      </c>
      <c r="E92" s="76"/>
      <c r="F92" s="88"/>
      <c r="G92" s="88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17">
        <f t="shared" si="73"/>
        <v>0</v>
      </c>
      <c r="X92" s="78">
        <f>SUM(X93:X94)</f>
        <v>55</v>
      </c>
      <c r="Y92" s="20">
        <f t="shared" si="75"/>
        <v>55</v>
      </c>
      <c r="Z92" s="76"/>
      <c r="AA92" s="74">
        <f t="shared" si="76"/>
        <v>0</v>
      </c>
      <c r="AB92" s="74">
        <f t="shared" si="77"/>
        <v>0</v>
      </c>
      <c r="AC92" s="76"/>
      <c r="AD92" s="75">
        <f t="shared" si="78"/>
        <v>0</v>
      </c>
      <c r="AE92" s="75">
        <f t="shared" si="79"/>
        <v>0</v>
      </c>
      <c r="AF92" s="76"/>
      <c r="AG92" s="75">
        <f t="shared" si="80"/>
        <v>0</v>
      </c>
      <c r="AH92" s="75">
        <f t="shared" si="81"/>
        <v>0</v>
      </c>
      <c r="AI92" s="76"/>
      <c r="AJ92" s="75">
        <f t="shared" si="82"/>
        <v>0</v>
      </c>
      <c r="AK92" s="75">
        <f t="shared" si="83"/>
        <v>0</v>
      </c>
      <c r="AL92" s="76"/>
      <c r="AM92" s="75">
        <f t="shared" si="84"/>
        <v>0</v>
      </c>
      <c r="AN92" s="75">
        <f t="shared" si="85"/>
        <v>0</v>
      </c>
      <c r="AO92" s="76"/>
      <c r="AP92" s="75">
        <f t="shared" si="86"/>
        <v>0</v>
      </c>
      <c r="AQ92" s="75">
        <f t="shared" si="87"/>
        <v>0</v>
      </c>
      <c r="AR92" s="17">
        <f t="shared" si="88"/>
        <v>0</v>
      </c>
      <c r="AS92" s="78">
        <f>SUM(AS93:AS94)</f>
        <v>55</v>
      </c>
      <c r="AT92" s="20">
        <f t="shared" si="90"/>
        <v>55</v>
      </c>
      <c r="AU92" s="76"/>
      <c r="AV92" s="74">
        <f t="shared" si="91"/>
        <v>0</v>
      </c>
      <c r="AW92" s="74">
        <f t="shared" si="92"/>
        <v>0</v>
      </c>
      <c r="AX92" s="76"/>
      <c r="AY92" s="75">
        <f t="shared" si="59"/>
        <v>0</v>
      </c>
      <c r="AZ92" s="75">
        <f t="shared" si="60"/>
        <v>0</v>
      </c>
      <c r="BA92" s="76"/>
      <c r="BB92" s="75">
        <f t="shared" si="61"/>
        <v>0</v>
      </c>
      <c r="BC92" s="75">
        <f t="shared" si="62"/>
        <v>0</v>
      </c>
      <c r="BD92" s="76"/>
      <c r="BE92" s="75">
        <f t="shared" si="63"/>
        <v>0</v>
      </c>
      <c r="BF92" s="75">
        <f t="shared" si="64"/>
        <v>0</v>
      </c>
      <c r="BG92" s="76"/>
      <c r="BH92" s="75">
        <f t="shared" si="65"/>
        <v>0</v>
      </c>
      <c r="BI92" s="75">
        <f t="shared" si="66"/>
        <v>0</v>
      </c>
      <c r="BJ92" s="76"/>
      <c r="BK92" s="75">
        <f t="shared" si="67"/>
        <v>0</v>
      </c>
      <c r="BL92" s="75">
        <f t="shared" si="68"/>
        <v>0</v>
      </c>
      <c r="BM92" s="17">
        <f t="shared" si="69"/>
        <v>0</v>
      </c>
      <c r="BN92" s="78">
        <f>SUM(BN93:BN94)</f>
        <v>55</v>
      </c>
      <c r="BO92" s="20">
        <f t="shared" si="71"/>
        <v>55</v>
      </c>
      <c r="BP92" s="222"/>
    </row>
    <row r="93" spans="1:68" s="86" customFormat="1" ht="15" customHeight="1">
      <c r="A93" s="19" t="s">
        <v>54</v>
      </c>
      <c r="B93" s="81" t="s">
        <v>112</v>
      </c>
      <c r="C93" s="82" t="s">
        <v>111</v>
      </c>
      <c r="D93" s="83"/>
      <c r="E93" s="77"/>
      <c r="F93" s="84"/>
      <c r="G93" s="84"/>
      <c r="H93" s="81"/>
      <c r="I93" s="81"/>
      <c r="J93" s="81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7">
        <f t="shared" si="73"/>
        <v>0</v>
      </c>
      <c r="X93" s="81">
        <v>45</v>
      </c>
      <c r="Y93" s="20">
        <f t="shared" si="75"/>
        <v>45</v>
      </c>
      <c r="Z93" s="219"/>
      <c r="AA93" s="74">
        <f t="shared" si="76"/>
        <v>0</v>
      </c>
      <c r="AB93" s="74">
        <f t="shared" si="77"/>
        <v>0</v>
      </c>
      <c r="AC93" s="81"/>
      <c r="AD93" s="75">
        <f t="shared" si="78"/>
        <v>0</v>
      </c>
      <c r="AE93" s="75">
        <f t="shared" si="79"/>
        <v>0</v>
      </c>
      <c r="AF93" s="85"/>
      <c r="AG93" s="75">
        <f t="shared" si="80"/>
        <v>0</v>
      </c>
      <c r="AH93" s="75">
        <f t="shared" si="81"/>
        <v>0</v>
      </c>
      <c r="AI93" s="85"/>
      <c r="AJ93" s="75">
        <f t="shared" si="82"/>
        <v>0</v>
      </c>
      <c r="AK93" s="75">
        <f t="shared" si="83"/>
        <v>0</v>
      </c>
      <c r="AL93" s="85"/>
      <c r="AM93" s="75">
        <f t="shared" si="84"/>
        <v>0</v>
      </c>
      <c r="AN93" s="75">
        <f t="shared" si="85"/>
        <v>0</v>
      </c>
      <c r="AO93" s="85"/>
      <c r="AP93" s="75">
        <f t="shared" si="86"/>
        <v>0</v>
      </c>
      <c r="AQ93" s="75">
        <f t="shared" si="87"/>
        <v>0</v>
      </c>
      <c r="AR93" s="17">
        <f t="shared" si="88"/>
        <v>0</v>
      </c>
      <c r="AS93" s="81">
        <v>45</v>
      </c>
      <c r="AT93" s="20">
        <f t="shared" si="90"/>
        <v>45</v>
      </c>
      <c r="AU93" s="219"/>
      <c r="AV93" s="74">
        <f t="shared" si="91"/>
        <v>0</v>
      </c>
      <c r="AW93" s="74">
        <f t="shared" si="92"/>
        <v>0</v>
      </c>
      <c r="AX93" s="81"/>
      <c r="AY93" s="75">
        <f t="shared" si="59"/>
        <v>0</v>
      </c>
      <c r="AZ93" s="75">
        <f t="shared" si="60"/>
        <v>0</v>
      </c>
      <c r="BA93" s="85"/>
      <c r="BB93" s="75">
        <f t="shared" si="61"/>
        <v>0</v>
      </c>
      <c r="BC93" s="75">
        <f t="shared" si="62"/>
        <v>0</v>
      </c>
      <c r="BD93" s="85"/>
      <c r="BE93" s="75">
        <f t="shared" si="63"/>
        <v>0</v>
      </c>
      <c r="BF93" s="75">
        <f t="shared" si="64"/>
        <v>0</v>
      </c>
      <c r="BG93" s="85"/>
      <c r="BH93" s="75">
        <f t="shared" si="65"/>
        <v>0</v>
      </c>
      <c r="BI93" s="75">
        <f t="shared" si="66"/>
        <v>0</v>
      </c>
      <c r="BJ93" s="85"/>
      <c r="BK93" s="75">
        <f t="shared" si="67"/>
        <v>0</v>
      </c>
      <c r="BL93" s="75">
        <f t="shared" si="68"/>
        <v>0</v>
      </c>
      <c r="BM93" s="17">
        <f t="shared" si="69"/>
        <v>0</v>
      </c>
      <c r="BN93" s="81">
        <v>45</v>
      </c>
      <c r="BO93" s="20">
        <f t="shared" si="71"/>
        <v>45</v>
      </c>
      <c r="BP93" s="222"/>
    </row>
    <row r="94" spans="1:68" s="86" customFormat="1" ht="15" customHeight="1">
      <c r="A94" s="19" t="s">
        <v>54</v>
      </c>
      <c r="B94" s="81" t="s">
        <v>113</v>
      </c>
      <c r="C94" s="82" t="s">
        <v>111</v>
      </c>
      <c r="D94" s="83"/>
      <c r="E94" s="77"/>
      <c r="F94" s="84"/>
      <c r="G94" s="84"/>
      <c r="H94" s="81"/>
      <c r="I94" s="81"/>
      <c r="J94" s="81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7">
        <f t="shared" si="73"/>
        <v>0</v>
      </c>
      <c r="X94" s="81">
        <v>10</v>
      </c>
      <c r="Y94" s="20">
        <f t="shared" si="75"/>
        <v>10</v>
      </c>
      <c r="Z94" s="219"/>
      <c r="AA94" s="74">
        <f t="shared" si="76"/>
        <v>0</v>
      </c>
      <c r="AB94" s="74">
        <f t="shared" si="77"/>
        <v>0</v>
      </c>
      <c r="AC94" s="81"/>
      <c r="AD94" s="75">
        <f t="shared" si="78"/>
        <v>0</v>
      </c>
      <c r="AE94" s="75">
        <f t="shared" si="79"/>
        <v>0</v>
      </c>
      <c r="AF94" s="85"/>
      <c r="AG94" s="75">
        <f t="shared" si="80"/>
        <v>0</v>
      </c>
      <c r="AH94" s="75">
        <f t="shared" si="81"/>
        <v>0</v>
      </c>
      <c r="AI94" s="85"/>
      <c r="AJ94" s="75">
        <f t="shared" si="82"/>
        <v>0</v>
      </c>
      <c r="AK94" s="75">
        <f t="shared" si="83"/>
        <v>0</v>
      </c>
      <c r="AL94" s="85"/>
      <c r="AM94" s="75">
        <f t="shared" si="84"/>
        <v>0</v>
      </c>
      <c r="AN94" s="75">
        <f t="shared" si="85"/>
        <v>0</v>
      </c>
      <c r="AO94" s="85"/>
      <c r="AP94" s="75">
        <f t="shared" si="86"/>
        <v>0</v>
      </c>
      <c r="AQ94" s="75">
        <f t="shared" si="87"/>
        <v>0</v>
      </c>
      <c r="AR94" s="17">
        <f t="shared" si="88"/>
        <v>0</v>
      </c>
      <c r="AS94" s="81">
        <v>10</v>
      </c>
      <c r="AT94" s="20">
        <f t="shared" si="90"/>
        <v>10</v>
      </c>
      <c r="AU94" s="219"/>
      <c r="AV94" s="74">
        <f t="shared" si="91"/>
        <v>0</v>
      </c>
      <c r="AW94" s="74">
        <f t="shared" si="92"/>
        <v>0</v>
      </c>
      <c r="AX94" s="81"/>
      <c r="AY94" s="75">
        <f t="shared" si="59"/>
        <v>0</v>
      </c>
      <c r="AZ94" s="75">
        <f t="shared" si="60"/>
        <v>0</v>
      </c>
      <c r="BA94" s="85"/>
      <c r="BB94" s="75">
        <f t="shared" si="61"/>
        <v>0</v>
      </c>
      <c r="BC94" s="75">
        <f t="shared" si="62"/>
        <v>0</v>
      </c>
      <c r="BD94" s="85"/>
      <c r="BE94" s="75">
        <f t="shared" si="63"/>
        <v>0</v>
      </c>
      <c r="BF94" s="75">
        <f t="shared" si="64"/>
        <v>0</v>
      </c>
      <c r="BG94" s="85"/>
      <c r="BH94" s="75">
        <f t="shared" si="65"/>
        <v>0</v>
      </c>
      <c r="BI94" s="75">
        <f t="shared" si="66"/>
        <v>0</v>
      </c>
      <c r="BJ94" s="85"/>
      <c r="BK94" s="75">
        <f t="shared" si="67"/>
        <v>0</v>
      </c>
      <c r="BL94" s="75">
        <f t="shared" si="68"/>
        <v>0</v>
      </c>
      <c r="BM94" s="17">
        <f t="shared" si="69"/>
        <v>0</v>
      </c>
      <c r="BN94" s="81">
        <v>10</v>
      </c>
      <c r="BO94" s="20">
        <f t="shared" si="71"/>
        <v>10</v>
      </c>
      <c r="BP94" s="222"/>
    </row>
    <row r="95" spans="1:68" s="80" customFormat="1" ht="14.25" customHeight="1">
      <c r="A95" s="76" t="s">
        <v>114</v>
      </c>
      <c r="B95" s="77" t="s">
        <v>115</v>
      </c>
      <c r="C95" s="87"/>
      <c r="D95" s="78">
        <f>SUM(D96:D99)</f>
        <v>0</v>
      </c>
      <c r="E95" s="76"/>
      <c r="F95" s="88"/>
      <c r="G95" s="88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17">
        <f t="shared" si="73"/>
        <v>0</v>
      </c>
      <c r="X95" s="78">
        <f>SUM(X96:X99)</f>
        <v>99</v>
      </c>
      <c r="Y95" s="20">
        <f t="shared" si="75"/>
        <v>99</v>
      </c>
      <c r="Z95" s="76"/>
      <c r="AA95" s="74">
        <f t="shared" si="76"/>
        <v>0</v>
      </c>
      <c r="AB95" s="74">
        <f t="shared" si="77"/>
        <v>0</v>
      </c>
      <c r="AC95" s="76"/>
      <c r="AD95" s="75">
        <f t="shared" si="78"/>
        <v>0</v>
      </c>
      <c r="AE95" s="75">
        <f t="shared" si="79"/>
        <v>0</v>
      </c>
      <c r="AF95" s="76"/>
      <c r="AG95" s="75">
        <f t="shared" si="80"/>
        <v>0</v>
      </c>
      <c r="AH95" s="75">
        <f t="shared" si="81"/>
        <v>0</v>
      </c>
      <c r="AI95" s="76"/>
      <c r="AJ95" s="75">
        <f t="shared" si="82"/>
        <v>0</v>
      </c>
      <c r="AK95" s="75">
        <f t="shared" si="83"/>
        <v>0</v>
      </c>
      <c r="AL95" s="76"/>
      <c r="AM95" s="75">
        <f t="shared" si="84"/>
        <v>0</v>
      </c>
      <c r="AN95" s="75">
        <f t="shared" si="85"/>
        <v>0</v>
      </c>
      <c r="AO95" s="76"/>
      <c r="AP95" s="75">
        <f t="shared" si="86"/>
        <v>0</v>
      </c>
      <c r="AQ95" s="75">
        <f t="shared" si="87"/>
        <v>0</v>
      </c>
      <c r="AR95" s="17">
        <f t="shared" si="88"/>
        <v>0</v>
      </c>
      <c r="AS95" s="78">
        <f>SUM(AS96:AS99)</f>
        <v>99</v>
      </c>
      <c r="AT95" s="20">
        <f t="shared" si="90"/>
        <v>99</v>
      </c>
      <c r="AU95" s="76"/>
      <c r="AV95" s="74">
        <f t="shared" si="91"/>
        <v>0</v>
      </c>
      <c r="AW95" s="74">
        <f t="shared" si="92"/>
        <v>0</v>
      </c>
      <c r="AX95" s="76"/>
      <c r="AY95" s="75">
        <f t="shared" si="59"/>
        <v>0</v>
      </c>
      <c r="AZ95" s="75">
        <f t="shared" si="60"/>
        <v>0</v>
      </c>
      <c r="BA95" s="76"/>
      <c r="BB95" s="75">
        <f t="shared" si="61"/>
        <v>0</v>
      </c>
      <c r="BC95" s="75">
        <f t="shared" si="62"/>
        <v>0</v>
      </c>
      <c r="BD95" s="76"/>
      <c r="BE95" s="75">
        <f t="shared" si="63"/>
        <v>0</v>
      </c>
      <c r="BF95" s="75">
        <f t="shared" si="64"/>
        <v>0</v>
      </c>
      <c r="BG95" s="76"/>
      <c r="BH95" s="75">
        <f t="shared" si="65"/>
        <v>0</v>
      </c>
      <c r="BI95" s="75">
        <f t="shared" si="66"/>
        <v>0</v>
      </c>
      <c r="BJ95" s="76"/>
      <c r="BK95" s="75">
        <f t="shared" si="67"/>
        <v>0</v>
      </c>
      <c r="BL95" s="75">
        <f t="shared" si="68"/>
        <v>0</v>
      </c>
      <c r="BM95" s="17">
        <f t="shared" si="69"/>
        <v>0</v>
      </c>
      <c r="BN95" s="78">
        <f>SUM(BN96:BN99)</f>
        <v>99</v>
      </c>
      <c r="BO95" s="20">
        <f t="shared" si="71"/>
        <v>99</v>
      </c>
      <c r="BP95" s="222"/>
    </row>
    <row r="96" spans="1:68" s="86" customFormat="1" ht="15" customHeight="1">
      <c r="A96" s="19" t="s">
        <v>54</v>
      </c>
      <c r="B96" s="81" t="s">
        <v>116</v>
      </c>
      <c r="C96" s="82" t="s">
        <v>78</v>
      </c>
      <c r="D96" s="83"/>
      <c r="E96" s="77"/>
      <c r="F96" s="84"/>
      <c r="G96" s="84"/>
      <c r="H96" s="81"/>
      <c r="I96" s="81"/>
      <c r="J96" s="81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17">
        <f t="shared" si="73"/>
        <v>0</v>
      </c>
      <c r="X96" s="81">
        <v>42</v>
      </c>
      <c r="Y96" s="20">
        <f t="shared" si="75"/>
        <v>42</v>
      </c>
      <c r="Z96" s="219">
        <v>-1</v>
      </c>
      <c r="AA96" s="74">
        <f t="shared" si="76"/>
        <v>-1</v>
      </c>
      <c r="AB96" s="74">
        <f t="shared" si="77"/>
        <v>-1</v>
      </c>
      <c r="AC96" s="81"/>
      <c r="AD96" s="75">
        <f t="shared" si="78"/>
        <v>0</v>
      </c>
      <c r="AE96" s="75">
        <f t="shared" si="79"/>
        <v>0</v>
      </c>
      <c r="AF96" s="85"/>
      <c r="AG96" s="75">
        <f t="shared" si="80"/>
        <v>0</v>
      </c>
      <c r="AH96" s="75">
        <f t="shared" si="81"/>
        <v>0</v>
      </c>
      <c r="AI96" s="85"/>
      <c r="AJ96" s="75">
        <f t="shared" si="82"/>
        <v>0</v>
      </c>
      <c r="AK96" s="75">
        <f t="shared" si="83"/>
        <v>0</v>
      </c>
      <c r="AL96" s="85"/>
      <c r="AM96" s="75">
        <f t="shared" si="84"/>
        <v>0</v>
      </c>
      <c r="AN96" s="75">
        <f t="shared" si="85"/>
        <v>0</v>
      </c>
      <c r="AO96" s="85"/>
      <c r="AP96" s="75">
        <f t="shared" si="86"/>
        <v>0</v>
      </c>
      <c r="AQ96" s="75">
        <f t="shared" si="87"/>
        <v>0</v>
      </c>
      <c r="AR96" s="17">
        <f t="shared" si="88"/>
        <v>-1</v>
      </c>
      <c r="AS96" s="81">
        <v>42</v>
      </c>
      <c r="AT96" s="20">
        <f t="shared" si="90"/>
        <v>41</v>
      </c>
      <c r="AU96" s="219"/>
      <c r="AV96" s="74">
        <f t="shared" si="91"/>
        <v>-1</v>
      </c>
      <c r="AW96" s="74">
        <f t="shared" si="92"/>
        <v>-1</v>
      </c>
      <c r="AX96" s="81"/>
      <c r="AY96" s="75">
        <f t="shared" si="59"/>
        <v>0</v>
      </c>
      <c r="AZ96" s="75">
        <f t="shared" si="60"/>
        <v>0</v>
      </c>
      <c r="BA96" s="85"/>
      <c r="BB96" s="75">
        <f t="shared" si="61"/>
        <v>0</v>
      </c>
      <c r="BC96" s="75">
        <f t="shared" si="62"/>
        <v>0</v>
      </c>
      <c r="BD96" s="85"/>
      <c r="BE96" s="75">
        <f t="shared" si="63"/>
        <v>0</v>
      </c>
      <c r="BF96" s="75">
        <f t="shared" si="64"/>
        <v>0</v>
      </c>
      <c r="BG96" s="85"/>
      <c r="BH96" s="75">
        <f t="shared" si="65"/>
        <v>0</v>
      </c>
      <c r="BI96" s="75">
        <f t="shared" si="66"/>
        <v>0</v>
      </c>
      <c r="BJ96" s="85"/>
      <c r="BK96" s="75">
        <f t="shared" si="67"/>
        <v>0</v>
      </c>
      <c r="BL96" s="75">
        <f t="shared" si="68"/>
        <v>0</v>
      </c>
      <c r="BM96" s="17">
        <f t="shared" si="69"/>
        <v>0</v>
      </c>
      <c r="BN96" s="81">
        <v>42</v>
      </c>
      <c r="BO96" s="20">
        <f t="shared" si="71"/>
        <v>41</v>
      </c>
      <c r="BP96" s="222"/>
    </row>
    <row r="97" spans="1:68" s="86" customFormat="1" ht="15" customHeight="1">
      <c r="A97" s="19" t="s">
        <v>54</v>
      </c>
      <c r="B97" s="81" t="s">
        <v>117</v>
      </c>
      <c r="C97" s="82" t="s">
        <v>78</v>
      </c>
      <c r="D97" s="83"/>
      <c r="E97" s="77"/>
      <c r="F97" s="84"/>
      <c r="G97" s="84"/>
      <c r="H97" s="81"/>
      <c r="I97" s="81"/>
      <c r="J97" s="81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7">
        <f t="shared" si="73"/>
        <v>0</v>
      </c>
      <c r="X97" s="81">
        <v>8</v>
      </c>
      <c r="Y97" s="20">
        <f t="shared" si="75"/>
        <v>8</v>
      </c>
      <c r="Z97" s="219"/>
      <c r="AA97" s="74">
        <f t="shared" si="76"/>
        <v>0</v>
      </c>
      <c r="AB97" s="74">
        <f t="shared" si="77"/>
        <v>0</v>
      </c>
      <c r="AC97" s="81"/>
      <c r="AD97" s="75">
        <f t="shared" si="78"/>
        <v>0</v>
      </c>
      <c r="AE97" s="75">
        <f t="shared" si="79"/>
        <v>0</v>
      </c>
      <c r="AF97" s="85"/>
      <c r="AG97" s="75">
        <f t="shared" si="80"/>
        <v>0</v>
      </c>
      <c r="AH97" s="75">
        <f t="shared" si="81"/>
        <v>0</v>
      </c>
      <c r="AI97" s="85"/>
      <c r="AJ97" s="75">
        <f t="shared" si="82"/>
        <v>0</v>
      </c>
      <c r="AK97" s="75">
        <f t="shared" si="83"/>
        <v>0</v>
      </c>
      <c r="AL97" s="85"/>
      <c r="AM97" s="75">
        <f t="shared" si="84"/>
        <v>0</v>
      </c>
      <c r="AN97" s="75">
        <f t="shared" si="85"/>
        <v>0</v>
      </c>
      <c r="AO97" s="85"/>
      <c r="AP97" s="75">
        <f t="shared" si="86"/>
        <v>0</v>
      </c>
      <c r="AQ97" s="75">
        <f t="shared" si="87"/>
        <v>0</v>
      </c>
      <c r="AR97" s="17">
        <f t="shared" si="88"/>
        <v>0</v>
      </c>
      <c r="AS97" s="81">
        <v>8</v>
      </c>
      <c r="AT97" s="20">
        <f t="shared" si="90"/>
        <v>8</v>
      </c>
      <c r="AU97" s="219"/>
      <c r="AV97" s="74">
        <f t="shared" si="91"/>
        <v>0</v>
      </c>
      <c r="AW97" s="74">
        <f t="shared" si="92"/>
        <v>0</v>
      </c>
      <c r="AX97" s="81"/>
      <c r="AY97" s="75">
        <f t="shared" si="59"/>
        <v>0</v>
      </c>
      <c r="AZ97" s="75">
        <f t="shared" si="60"/>
        <v>0</v>
      </c>
      <c r="BA97" s="85"/>
      <c r="BB97" s="75">
        <f t="shared" si="61"/>
        <v>0</v>
      </c>
      <c r="BC97" s="75">
        <f t="shared" si="62"/>
        <v>0</v>
      </c>
      <c r="BD97" s="85"/>
      <c r="BE97" s="75">
        <f t="shared" si="63"/>
        <v>0</v>
      </c>
      <c r="BF97" s="75">
        <f t="shared" si="64"/>
        <v>0</v>
      </c>
      <c r="BG97" s="85"/>
      <c r="BH97" s="75">
        <f t="shared" si="65"/>
        <v>0</v>
      </c>
      <c r="BI97" s="75">
        <f t="shared" si="66"/>
        <v>0</v>
      </c>
      <c r="BJ97" s="85"/>
      <c r="BK97" s="75">
        <f t="shared" si="67"/>
        <v>0</v>
      </c>
      <c r="BL97" s="75">
        <f t="shared" si="68"/>
        <v>0</v>
      </c>
      <c r="BM97" s="17">
        <f t="shared" si="69"/>
        <v>0</v>
      </c>
      <c r="BN97" s="81">
        <v>8</v>
      </c>
      <c r="BO97" s="20">
        <f t="shared" si="71"/>
        <v>8</v>
      </c>
      <c r="BP97" s="222"/>
    </row>
    <row r="98" spans="1:68" s="86" customFormat="1" ht="15" customHeight="1">
      <c r="A98" s="19" t="s">
        <v>54</v>
      </c>
      <c r="B98" s="81" t="s">
        <v>118</v>
      </c>
      <c r="C98" s="82" t="s">
        <v>78</v>
      </c>
      <c r="D98" s="83"/>
      <c r="E98" s="77"/>
      <c r="F98" s="84"/>
      <c r="G98" s="84"/>
      <c r="H98" s="81"/>
      <c r="I98" s="81"/>
      <c r="J98" s="81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7">
        <f t="shared" si="73"/>
        <v>0</v>
      </c>
      <c r="X98" s="81">
        <v>2</v>
      </c>
      <c r="Y98" s="20">
        <f t="shared" si="75"/>
        <v>2</v>
      </c>
      <c r="Z98" s="219"/>
      <c r="AA98" s="74">
        <f t="shared" si="76"/>
        <v>0</v>
      </c>
      <c r="AB98" s="74">
        <f t="shared" si="77"/>
        <v>0</v>
      </c>
      <c r="AC98" s="81"/>
      <c r="AD98" s="75">
        <f t="shared" si="78"/>
        <v>0</v>
      </c>
      <c r="AE98" s="75">
        <f t="shared" si="79"/>
        <v>0</v>
      </c>
      <c r="AF98" s="85"/>
      <c r="AG98" s="75">
        <f t="shared" si="80"/>
        <v>0</v>
      </c>
      <c r="AH98" s="75">
        <f t="shared" si="81"/>
        <v>0</v>
      </c>
      <c r="AI98" s="85"/>
      <c r="AJ98" s="75">
        <f t="shared" si="82"/>
        <v>0</v>
      </c>
      <c r="AK98" s="75">
        <f t="shared" si="83"/>
        <v>0</v>
      </c>
      <c r="AL98" s="85"/>
      <c r="AM98" s="75">
        <f t="shared" si="84"/>
        <v>0</v>
      </c>
      <c r="AN98" s="75">
        <f t="shared" si="85"/>
        <v>0</v>
      </c>
      <c r="AO98" s="85"/>
      <c r="AP98" s="75">
        <f t="shared" si="86"/>
        <v>0</v>
      </c>
      <c r="AQ98" s="75">
        <f t="shared" si="87"/>
        <v>0</v>
      </c>
      <c r="AR98" s="17">
        <f t="shared" si="88"/>
        <v>0</v>
      </c>
      <c r="AS98" s="81">
        <v>2</v>
      </c>
      <c r="AT98" s="20">
        <f t="shared" si="90"/>
        <v>2</v>
      </c>
      <c r="AU98" s="219"/>
      <c r="AV98" s="74">
        <f t="shared" si="91"/>
        <v>0</v>
      </c>
      <c r="AW98" s="74">
        <f t="shared" si="92"/>
        <v>0</v>
      </c>
      <c r="AX98" s="81"/>
      <c r="AY98" s="75">
        <f t="shared" si="59"/>
        <v>0</v>
      </c>
      <c r="AZ98" s="75">
        <f t="shared" si="60"/>
        <v>0</v>
      </c>
      <c r="BA98" s="85"/>
      <c r="BB98" s="75">
        <f t="shared" si="61"/>
        <v>0</v>
      </c>
      <c r="BC98" s="75">
        <f t="shared" si="62"/>
        <v>0</v>
      </c>
      <c r="BD98" s="85"/>
      <c r="BE98" s="75">
        <f t="shared" si="63"/>
        <v>0</v>
      </c>
      <c r="BF98" s="75">
        <f t="shared" si="64"/>
        <v>0</v>
      </c>
      <c r="BG98" s="85"/>
      <c r="BH98" s="75">
        <f t="shared" si="65"/>
        <v>0</v>
      </c>
      <c r="BI98" s="75">
        <f t="shared" si="66"/>
        <v>0</v>
      </c>
      <c r="BJ98" s="85"/>
      <c r="BK98" s="75">
        <f t="shared" si="67"/>
        <v>0</v>
      </c>
      <c r="BL98" s="75">
        <f t="shared" si="68"/>
        <v>0</v>
      </c>
      <c r="BM98" s="17">
        <f t="shared" si="69"/>
        <v>0</v>
      </c>
      <c r="BN98" s="81">
        <v>2</v>
      </c>
      <c r="BO98" s="20">
        <f t="shared" si="71"/>
        <v>2</v>
      </c>
      <c r="BP98" s="222"/>
    </row>
    <row r="99" spans="1:68" s="86" customFormat="1" ht="15" customHeight="1">
      <c r="A99" s="19" t="s">
        <v>54</v>
      </c>
      <c r="B99" s="81" t="s">
        <v>119</v>
      </c>
      <c r="C99" s="82" t="s">
        <v>78</v>
      </c>
      <c r="D99" s="83"/>
      <c r="E99" s="77"/>
      <c r="F99" s="84"/>
      <c r="G99" s="84"/>
      <c r="H99" s="81"/>
      <c r="I99" s="81"/>
      <c r="J99" s="81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17">
        <f t="shared" si="73"/>
        <v>0</v>
      </c>
      <c r="X99" s="81">
        <v>47</v>
      </c>
      <c r="Y99" s="20">
        <f t="shared" si="75"/>
        <v>47</v>
      </c>
      <c r="Z99" s="219"/>
      <c r="AA99" s="74">
        <f t="shared" si="76"/>
        <v>0</v>
      </c>
      <c r="AB99" s="74">
        <f t="shared" si="77"/>
        <v>0</v>
      </c>
      <c r="AC99" s="81"/>
      <c r="AD99" s="75">
        <f t="shared" si="78"/>
        <v>0</v>
      </c>
      <c r="AE99" s="75">
        <f t="shared" si="79"/>
        <v>0</v>
      </c>
      <c r="AF99" s="85"/>
      <c r="AG99" s="75">
        <f t="shared" si="80"/>
        <v>0</v>
      </c>
      <c r="AH99" s="75">
        <f t="shared" si="81"/>
        <v>0</v>
      </c>
      <c r="AI99" s="85"/>
      <c r="AJ99" s="75">
        <f t="shared" si="82"/>
        <v>0</v>
      </c>
      <c r="AK99" s="75">
        <f t="shared" si="83"/>
        <v>0</v>
      </c>
      <c r="AL99" s="85"/>
      <c r="AM99" s="75">
        <f t="shared" si="84"/>
        <v>0</v>
      </c>
      <c r="AN99" s="75">
        <f t="shared" si="85"/>
        <v>0</v>
      </c>
      <c r="AO99" s="85"/>
      <c r="AP99" s="75">
        <f t="shared" si="86"/>
        <v>0</v>
      </c>
      <c r="AQ99" s="75">
        <f t="shared" si="87"/>
        <v>0</v>
      </c>
      <c r="AR99" s="17">
        <f t="shared" si="88"/>
        <v>0</v>
      </c>
      <c r="AS99" s="81">
        <v>47</v>
      </c>
      <c r="AT99" s="20">
        <f t="shared" si="90"/>
        <v>47</v>
      </c>
      <c r="AU99" s="219"/>
      <c r="AV99" s="74">
        <f t="shared" si="91"/>
        <v>0</v>
      </c>
      <c r="AW99" s="74">
        <f t="shared" si="92"/>
        <v>0</v>
      </c>
      <c r="AX99" s="81"/>
      <c r="AY99" s="75">
        <f t="shared" si="59"/>
        <v>0</v>
      </c>
      <c r="AZ99" s="75">
        <f t="shared" si="60"/>
        <v>0</v>
      </c>
      <c r="BA99" s="85"/>
      <c r="BB99" s="75">
        <f t="shared" si="61"/>
        <v>0</v>
      </c>
      <c r="BC99" s="75">
        <f t="shared" si="62"/>
        <v>0</v>
      </c>
      <c r="BD99" s="85"/>
      <c r="BE99" s="75">
        <f t="shared" si="63"/>
        <v>0</v>
      </c>
      <c r="BF99" s="75">
        <f t="shared" si="64"/>
        <v>0</v>
      </c>
      <c r="BG99" s="85"/>
      <c r="BH99" s="75">
        <f t="shared" si="65"/>
        <v>0</v>
      </c>
      <c r="BI99" s="75">
        <f t="shared" si="66"/>
        <v>0</v>
      </c>
      <c r="BJ99" s="85"/>
      <c r="BK99" s="75">
        <f t="shared" si="67"/>
        <v>0</v>
      </c>
      <c r="BL99" s="75">
        <f t="shared" si="68"/>
        <v>0</v>
      </c>
      <c r="BM99" s="17">
        <f t="shared" si="69"/>
        <v>0</v>
      </c>
      <c r="BN99" s="81">
        <v>47</v>
      </c>
      <c r="BO99" s="20">
        <f t="shared" si="71"/>
        <v>47</v>
      </c>
      <c r="BP99" s="222"/>
    </row>
    <row r="100" spans="1:68" s="80" customFormat="1" ht="14.25" customHeight="1">
      <c r="A100" s="76" t="s">
        <v>120</v>
      </c>
      <c r="B100" s="77" t="s">
        <v>121</v>
      </c>
      <c r="C100" s="87"/>
      <c r="D100" s="89"/>
      <c r="E100" s="77"/>
      <c r="F100" s="79"/>
      <c r="G100" s="79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17">
        <f t="shared" si="73"/>
        <v>0</v>
      </c>
      <c r="X100" s="77"/>
      <c r="Y100" s="20">
        <f t="shared" si="75"/>
        <v>0</v>
      </c>
      <c r="Z100" s="218"/>
      <c r="AA100" s="74">
        <f t="shared" si="76"/>
        <v>0</v>
      </c>
      <c r="AB100" s="74">
        <f t="shared" si="77"/>
        <v>0</v>
      </c>
      <c r="AC100" s="77"/>
      <c r="AD100" s="75">
        <f t="shared" si="78"/>
        <v>0</v>
      </c>
      <c r="AE100" s="75">
        <f t="shared" si="79"/>
        <v>0</v>
      </c>
      <c r="AF100" s="77"/>
      <c r="AG100" s="75">
        <f t="shared" si="80"/>
        <v>0</v>
      </c>
      <c r="AH100" s="75">
        <f t="shared" si="81"/>
        <v>0</v>
      </c>
      <c r="AI100" s="77"/>
      <c r="AJ100" s="75">
        <f t="shared" si="82"/>
        <v>0</v>
      </c>
      <c r="AK100" s="75">
        <f t="shared" si="83"/>
        <v>0</v>
      </c>
      <c r="AL100" s="77"/>
      <c r="AM100" s="75">
        <f t="shared" si="84"/>
        <v>0</v>
      </c>
      <c r="AN100" s="75">
        <f t="shared" si="85"/>
        <v>0</v>
      </c>
      <c r="AO100" s="77"/>
      <c r="AP100" s="75">
        <f t="shared" si="86"/>
        <v>0</v>
      </c>
      <c r="AQ100" s="75">
        <f t="shared" si="87"/>
        <v>0</v>
      </c>
      <c r="AR100" s="17">
        <f t="shared" si="88"/>
        <v>0</v>
      </c>
      <c r="AS100" s="77"/>
      <c r="AT100" s="20">
        <f t="shared" si="90"/>
        <v>0</v>
      </c>
      <c r="AU100" s="218"/>
      <c r="AV100" s="74">
        <f t="shared" si="91"/>
        <v>0</v>
      </c>
      <c r="AW100" s="74">
        <f t="shared" si="92"/>
        <v>0</v>
      </c>
      <c r="AX100" s="77"/>
      <c r="AY100" s="75">
        <f t="shared" si="59"/>
        <v>0</v>
      </c>
      <c r="AZ100" s="75">
        <f t="shared" si="60"/>
        <v>0</v>
      </c>
      <c r="BA100" s="77"/>
      <c r="BB100" s="75">
        <f t="shared" si="61"/>
        <v>0</v>
      </c>
      <c r="BC100" s="75">
        <f t="shared" si="62"/>
        <v>0</v>
      </c>
      <c r="BD100" s="77"/>
      <c r="BE100" s="75">
        <f t="shared" si="63"/>
        <v>0</v>
      </c>
      <c r="BF100" s="75">
        <f t="shared" si="64"/>
        <v>0</v>
      </c>
      <c r="BG100" s="77"/>
      <c r="BH100" s="75">
        <f t="shared" si="65"/>
        <v>0</v>
      </c>
      <c r="BI100" s="75">
        <f t="shared" si="66"/>
        <v>0</v>
      </c>
      <c r="BJ100" s="77"/>
      <c r="BK100" s="75">
        <f t="shared" si="67"/>
        <v>0</v>
      </c>
      <c r="BL100" s="75">
        <f t="shared" si="68"/>
        <v>0</v>
      </c>
      <c r="BM100" s="17">
        <f t="shared" si="69"/>
        <v>0</v>
      </c>
      <c r="BN100" s="77"/>
      <c r="BO100" s="20">
        <f t="shared" si="71"/>
        <v>0</v>
      </c>
      <c r="BP100" s="222"/>
    </row>
    <row r="101" spans="1:68" s="86" customFormat="1" ht="15" customHeight="1">
      <c r="A101" s="19" t="s">
        <v>54</v>
      </c>
      <c r="B101" s="81" t="s">
        <v>122</v>
      </c>
      <c r="C101" s="82" t="s">
        <v>78</v>
      </c>
      <c r="D101" s="83"/>
      <c r="E101" s="77"/>
      <c r="F101" s="84"/>
      <c r="G101" s="84"/>
      <c r="H101" s="81"/>
      <c r="I101" s="81"/>
      <c r="J101" s="81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7">
        <f t="shared" si="73"/>
        <v>0</v>
      </c>
      <c r="X101" s="81">
        <v>17</v>
      </c>
      <c r="Y101" s="20">
        <f t="shared" si="75"/>
        <v>17</v>
      </c>
      <c r="Z101" s="219"/>
      <c r="AA101" s="74">
        <f t="shared" si="76"/>
        <v>0</v>
      </c>
      <c r="AB101" s="74">
        <f t="shared" si="77"/>
        <v>0</v>
      </c>
      <c r="AC101" s="81"/>
      <c r="AD101" s="75">
        <f t="shared" si="78"/>
        <v>0</v>
      </c>
      <c r="AE101" s="75">
        <f t="shared" si="79"/>
        <v>0</v>
      </c>
      <c r="AF101" s="85"/>
      <c r="AG101" s="75">
        <f t="shared" si="80"/>
        <v>0</v>
      </c>
      <c r="AH101" s="75">
        <f t="shared" si="81"/>
        <v>0</v>
      </c>
      <c r="AI101" s="85"/>
      <c r="AJ101" s="75">
        <f t="shared" si="82"/>
        <v>0</v>
      </c>
      <c r="AK101" s="75">
        <f t="shared" si="83"/>
        <v>0</v>
      </c>
      <c r="AL101" s="85"/>
      <c r="AM101" s="75">
        <f t="shared" si="84"/>
        <v>0</v>
      </c>
      <c r="AN101" s="75">
        <f t="shared" si="85"/>
        <v>0</v>
      </c>
      <c r="AO101" s="85"/>
      <c r="AP101" s="75">
        <f t="shared" si="86"/>
        <v>0</v>
      </c>
      <c r="AQ101" s="75">
        <f t="shared" si="87"/>
        <v>0</v>
      </c>
      <c r="AR101" s="17">
        <f t="shared" si="88"/>
        <v>0</v>
      </c>
      <c r="AS101" s="81">
        <v>17</v>
      </c>
      <c r="AT101" s="20">
        <f t="shared" si="90"/>
        <v>17</v>
      </c>
      <c r="AU101" s="219"/>
      <c r="AV101" s="74">
        <f t="shared" si="91"/>
        <v>0</v>
      </c>
      <c r="AW101" s="74">
        <f t="shared" si="92"/>
        <v>0</v>
      </c>
      <c r="AX101" s="81"/>
      <c r="AY101" s="75">
        <f t="shared" si="59"/>
        <v>0</v>
      </c>
      <c r="AZ101" s="75">
        <f t="shared" si="60"/>
        <v>0</v>
      </c>
      <c r="BA101" s="85"/>
      <c r="BB101" s="75">
        <f t="shared" si="61"/>
        <v>0</v>
      </c>
      <c r="BC101" s="75">
        <f t="shared" si="62"/>
        <v>0</v>
      </c>
      <c r="BD101" s="85"/>
      <c r="BE101" s="75">
        <f t="shared" si="63"/>
        <v>0</v>
      </c>
      <c r="BF101" s="75">
        <f t="shared" si="64"/>
        <v>0</v>
      </c>
      <c r="BG101" s="85"/>
      <c r="BH101" s="75">
        <f t="shared" si="65"/>
        <v>0</v>
      </c>
      <c r="BI101" s="75">
        <f t="shared" si="66"/>
        <v>0</v>
      </c>
      <c r="BJ101" s="85"/>
      <c r="BK101" s="75">
        <f t="shared" si="67"/>
        <v>0</v>
      </c>
      <c r="BL101" s="75">
        <f t="shared" si="68"/>
        <v>0</v>
      </c>
      <c r="BM101" s="17">
        <f t="shared" si="69"/>
        <v>0</v>
      </c>
      <c r="BN101" s="81">
        <v>17</v>
      </c>
      <c r="BO101" s="20">
        <f t="shared" si="71"/>
        <v>17</v>
      </c>
      <c r="BP101" s="222"/>
    </row>
    <row r="102" spans="1:68" s="86" customFormat="1" ht="15" customHeight="1">
      <c r="A102" s="19" t="s">
        <v>54</v>
      </c>
      <c r="B102" s="81" t="s">
        <v>123</v>
      </c>
      <c r="C102" s="82" t="s">
        <v>78</v>
      </c>
      <c r="D102" s="83"/>
      <c r="E102" s="77"/>
      <c r="F102" s="84"/>
      <c r="G102" s="84"/>
      <c r="H102" s="81"/>
      <c r="I102" s="81"/>
      <c r="J102" s="81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7">
        <v>8</v>
      </c>
      <c r="X102" s="81">
        <v>26</v>
      </c>
      <c r="Y102" s="20">
        <f t="shared" si="75"/>
        <v>26</v>
      </c>
      <c r="Z102" s="219">
        <v>22</v>
      </c>
      <c r="AA102" s="74">
        <f t="shared" si="76"/>
        <v>22</v>
      </c>
      <c r="AB102" s="74">
        <f t="shared" si="77"/>
        <v>22</v>
      </c>
      <c r="AC102" s="81"/>
      <c r="AD102" s="75">
        <f t="shared" si="78"/>
        <v>0</v>
      </c>
      <c r="AE102" s="75">
        <f t="shared" si="79"/>
        <v>0</v>
      </c>
      <c r="AF102" s="85"/>
      <c r="AG102" s="75">
        <f t="shared" si="80"/>
        <v>0</v>
      </c>
      <c r="AH102" s="75">
        <f t="shared" si="81"/>
        <v>0</v>
      </c>
      <c r="AI102" s="85"/>
      <c r="AJ102" s="75">
        <f t="shared" si="82"/>
        <v>0</v>
      </c>
      <c r="AK102" s="75">
        <f t="shared" si="83"/>
        <v>0</v>
      </c>
      <c r="AL102" s="85"/>
      <c r="AM102" s="75">
        <f t="shared" si="84"/>
        <v>0</v>
      </c>
      <c r="AN102" s="75">
        <f t="shared" si="85"/>
        <v>0</v>
      </c>
      <c r="AO102" s="85"/>
      <c r="AP102" s="75">
        <f t="shared" si="86"/>
        <v>0</v>
      </c>
      <c r="AQ102" s="75">
        <f t="shared" si="87"/>
        <v>0</v>
      </c>
      <c r="AR102" s="17">
        <f t="shared" si="88"/>
        <v>22</v>
      </c>
      <c r="AS102" s="81">
        <v>26</v>
      </c>
      <c r="AT102" s="20">
        <f t="shared" si="90"/>
        <v>48</v>
      </c>
      <c r="AU102" s="219"/>
      <c r="AV102" s="74">
        <f t="shared" si="91"/>
        <v>22</v>
      </c>
      <c r="AW102" s="74">
        <f t="shared" si="92"/>
        <v>22</v>
      </c>
      <c r="AX102" s="81"/>
      <c r="AY102" s="75">
        <f t="shared" si="59"/>
        <v>0</v>
      </c>
      <c r="AZ102" s="75">
        <f t="shared" si="60"/>
        <v>0</v>
      </c>
      <c r="BA102" s="85"/>
      <c r="BB102" s="75">
        <f t="shared" si="61"/>
        <v>0</v>
      </c>
      <c r="BC102" s="75">
        <f t="shared" si="62"/>
        <v>0</v>
      </c>
      <c r="BD102" s="85"/>
      <c r="BE102" s="75">
        <f t="shared" si="63"/>
        <v>0</v>
      </c>
      <c r="BF102" s="75">
        <f t="shared" si="64"/>
        <v>0</v>
      </c>
      <c r="BG102" s="85"/>
      <c r="BH102" s="75">
        <f t="shared" si="65"/>
        <v>0</v>
      </c>
      <c r="BI102" s="75">
        <f t="shared" si="66"/>
        <v>0</v>
      </c>
      <c r="BJ102" s="85"/>
      <c r="BK102" s="75">
        <f t="shared" si="67"/>
        <v>0</v>
      </c>
      <c r="BL102" s="75">
        <f t="shared" si="68"/>
        <v>0</v>
      </c>
      <c r="BM102" s="17">
        <f t="shared" si="69"/>
        <v>0</v>
      </c>
      <c r="BN102" s="81">
        <v>26</v>
      </c>
      <c r="BO102" s="20">
        <f t="shared" si="71"/>
        <v>48</v>
      </c>
      <c r="BP102" s="222"/>
    </row>
    <row r="103" spans="1:68" s="86" customFormat="1" ht="15" customHeight="1">
      <c r="A103" s="19" t="s">
        <v>54</v>
      </c>
      <c r="B103" s="81" t="s">
        <v>124</v>
      </c>
      <c r="C103" s="82" t="s">
        <v>78</v>
      </c>
      <c r="D103" s="83"/>
      <c r="E103" s="77"/>
      <c r="F103" s="84"/>
      <c r="G103" s="84"/>
      <c r="H103" s="81"/>
      <c r="I103" s="81"/>
      <c r="J103" s="81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17">
        <v>0</v>
      </c>
      <c r="X103" s="81">
        <v>0</v>
      </c>
      <c r="Y103" s="20">
        <f t="shared" si="75"/>
        <v>0</v>
      </c>
      <c r="Z103" s="219">
        <v>3</v>
      </c>
      <c r="AA103" s="74">
        <f t="shared" si="76"/>
        <v>3</v>
      </c>
      <c r="AB103" s="74">
        <f t="shared" si="77"/>
        <v>3</v>
      </c>
      <c r="AC103" s="81"/>
      <c r="AD103" s="75">
        <f t="shared" si="78"/>
        <v>0</v>
      </c>
      <c r="AE103" s="75">
        <f t="shared" si="79"/>
        <v>0</v>
      </c>
      <c r="AF103" s="85"/>
      <c r="AG103" s="75">
        <f t="shared" si="80"/>
        <v>0</v>
      </c>
      <c r="AH103" s="75">
        <f t="shared" si="81"/>
        <v>0</v>
      </c>
      <c r="AI103" s="85"/>
      <c r="AJ103" s="75">
        <f t="shared" si="82"/>
        <v>0</v>
      </c>
      <c r="AK103" s="75">
        <f t="shared" si="83"/>
        <v>0</v>
      </c>
      <c r="AL103" s="85"/>
      <c r="AM103" s="75">
        <f t="shared" si="84"/>
        <v>0</v>
      </c>
      <c r="AN103" s="75">
        <f t="shared" si="85"/>
        <v>0</v>
      </c>
      <c r="AO103" s="85"/>
      <c r="AP103" s="75">
        <f t="shared" si="86"/>
        <v>0</v>
      </c>
      <c r="AQ103" s="75">
        <f t="shared" si="87"/>
        <v>0</v>
      </c>
      <c r="AR103" s="17">
        <f t="shared" si="88"/>
        <v>3</v>
      </c>
      <c r="AS103" s="81">
        <v>0</v>
      </c>
      <c r="AT103" s="20">
        <f t="shared" si="90"/>
        <v>3</v>
      </c>
      <c r="AU103" s="219"/>
      <c r="AV103" s="74">
        <f t="shared" si="91"/>
        <v>3</v>
      </c>
      <c r="AW103" s="74">
        <f t="shared" si="92"/>
        <v>3</v>
      </c>
      <c r="AX103" s="81"/>
      <c r="AY103" s="75">
        <f t="shared" si="59"/>
        <v>0</v>
      </c>
      <c r="AZ103" s="75">
        <f t="shared" si="60"/>
        <v>0</v>
      </c>
      <c r="BA103" s="85"/>
      <c r="BB103" s="75">
        <f t="shared" si="61"/>
        <v>0</v>
      </c>
      <c r="BC103" s="75">
        <f t="shared" si="62"/>
        <v>0</v>
      </c>
      <c r="BD103" s="85"/>
      <c r="BE103" s="75">
        <f t="shared" si="63"/>
        <v>0</v>
      </c>
      <c r="BF103" s="75">
        <f t="shared" si="64"/>
        <v>0</v>
      </c>
      <c r="BG103" s="85"/>
      <c r="BH103" s="75">
        <f t="shared" si="65"/>
        <v>0</v>
      </c>
      <c r="BI103" s="75">
        <f t="shared" si="66"/>
        <v>0</v>
      </c>
      <c r="BJ103" s="85"/>
      <c r="BK103" s="75">
        <f t="shared" si="67"/>
        <v>0</v>
      </c>
      <c r="BL103" s="75">
        <f t="shared" si="68"/>
        <v>0</v>
      </c>
      <c r="BM103" s="17">
        <f t="shared" si="69"/>
        <v>0</v>
      </c>
      <c r="BN103" s="81">
        <v>0</v>
      </c>
      <c r="BO103" s="20">
        <f t="shared" si="71"/>
        <v>3</v>
      </c>
      <c r="BP103" s="222"/>
    </row>
    <row r="104" spans="1:68" s="86" customFormat="1" ht="15" customHeight="1">
      <c r="A104" s="19" t="s">
        <v>54</v>
      </c>
      <c r="B104" s="81" t="s">
        <v>125</v>
      </c>
      <c r="C104" s="82" t="s">
        <v>78</v>
      </c>
      <c r="D104" s="83"/>
      <c r="E104" s="77"/>
      <c r="F104" s="84"/>
      <c r="G104" s="84"/>
      <c r="H104" s="81"/>
      <c r="I104" s="81"/>
      <c r="J104" s="81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7">
        <v>0</v>
      </c>
      <c r="X104" s="81">
        <v>0</v>
      </c>
      <c r="Y104" s="20">
        <f t="shared" si="75"/>
        <v>0</v>
      </c>
      <c r="Z104" s="219"/>
      <c r="AA104" s="74">
        <f t="shared" si="76"/>
        <v>0</v>
      </c>
      <c r="AB104" s="74">
        <f t="shared" si="77"/>
        <v>0</v>
      </c>
      <c r="AC104" s="81"/>
      <c r="AD104" s="75">
        <f t="shared" si="78"/>
        <v>0</v>
      </c>
      <c r="AE104" s="75">
        <f t="shared" si="79"/>
        <v>0</v>
      </c>
      <c r="AF104" s="85"/>
      <c r="AG104" s="75">
        <f t="shared" si="80"/>
        <v>0</v>
      </c>
      <c r="AH104" s="75">
        <f t="shared" si="81"/>
        <v>0</v>
      </c>
      <c r="AI104" s="85"/>
      <c r="AJ104" s="75">
        <f t="shared" si="82"/>
        <v>0</v>
      </c>
      <c r="AK104" s="75">
        <f t="shared" si="83"/>
        <v>0</v>
      </c>
      <c r="AL104" s="85"/>
      <c r="AM104" s="75">
        <f t="shared" si="84"/>
        <v>0</v>
      </c>
      <c r="AN104" s="75">
        <f t="shared" si="85"/>
        <v>0</v>
      </c>
      <c r="AO104" s="85"/>
      <c r="AP104" s="75">
        <f t="shared" si="86"/>
        <v>0</v>
      </c>
      <c r="AQ104" s="75">
        <f t="shared" si="87"/>
        <v>0</v>
      </c>
      <c r="AR104" s="17">
        <f t="shared" si="88"/>
        <v>0</v>
      </c>
      <c r="AS104" s="81">
        <v>0</v>
      </c>
      <c r="AT104" s="20">
        <f t="shared" si="90"/>
        <v>0</v>
      </c>
      <c r="AU104" s="219"/>
      <c r="AV104" s="74">
        <f t="shared" si="91"/>
        <v>0</v>
      </c>
      <c r="AW104" s="74">
        <f t="shared" si="92"/>
        <v>0</v>
      </c>
      <c r="AX104" s="81"/>
      <c r="AY104" s="75">
        <f t="shared" si="59"/>
        <v>0</v>
      </c>
      <c r="AZ104" s="75">
        <f t="shared" si="60"/>
        <v>0</v>
      </c>
      <c r="BA104" s="85"/>
      <c r="BB104" s="75">
        <f t="shared" si="61"/>
        <v>0</v>
      </c>
      <c r="BC104" s="75">
        <f t="shared" si="62"/>
        <v>0</v>
      </c>
      <c r="BD104" s="85"/>
      <c r="BE104" s="75">
        <f t="shared" si="63"/>
        <v>0</v>
      </c>
      <c r="BF104" s="75">
        <f t="shared" si="64"/>
        <v>0</v>
      </c>
      <c r="BG104" s="85"/>
      <c r="BH104" s="75">
        <f t="shared" si="65"/>
        <v>0</v>
      </c>
      <c r="BI104" s="75">
        <f t="shared" si="66"/>
        <v>0</v>
      </c>
      <c r="BJ104" s="85"/>
      <c r="BK104" s="75">
        <f t="shared" si="67"/>
        <v>0</v>
      </c>
      <c r="BL104" s="75">
        <f t="shared" si="68"/>
        <v>0</v>
      </c>
      <c r="BM104" s="17">
        <f t="shared" si="69"/>
        <v>0</v>
      </c>
      <c r="BN104" s="81">
        <v>0</v>
      </c>
      <c r="BO104" s="20">
        <f t="shared" si="71"/>
        <v>0</v>
      </c>
      <c r="BP104" s="222"/>
    </row>
    <row r="105" spans="1:68" s="91" customFormat="1" ht="14.25" customHeight="1">
      <c r="A105" s="19" t="s">
        <v>54</v>
      </c>
      <c r="B105" s="90" t="s">
        <v>126</v>
      </c>
      <c r="C105" s="82" t="s">
        <v>78</v>
      </c>
      <c r="D105" s="83"/>
      <c r="E105" s="77"/>
      <c r="F105" s="84"/>
      <c r="G105" s="84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17">
        <v>1</v>
      </c>
      <c r="X105" s="81">
        <v>3</v>
      </c>
      <c r="Y105" s="20">
        <f t="shared" si="75"/>
        <v>3</v>
      </c>
      <c r="Z105" s="220"/>
      <c r="AA105" s="74">
        <f t="shared" si="76"/>
        <v>0</v>
      </c>
      <c r="AB105" s="74">
        <f t="shared" si="77"/>
        <v>0</v>
      </c>
      <c r="AC105" s="81"/>
      <c r="AD105" s="75">
        <f t="shared" si="78"/>
        <v>0</v>
      </c>
      <c r="AE105" s="75">
        <f t="shared" si="79"/>
        <v>0</v>
      </c>
      <c r="AF105" s="81"/>
      <c r="AG105" s="75">
        <f t="shared" si="80"/>
        <v>0</v>
      </c>
      <c r="AH105" s="75">
        <f t="shared" si="81"/>
        <v>0</v>
      </c>
      <c r="AI105" s="81"/>
      <c r="AJ105" s="75">
        <f t="shared" si="82"/>
        <v>0</v>
      </c>
      <c r="AK105" s="75">
        <f t="shared" si="83"/>
        <v>0</v>
      </c>
      <c r="AL105" s="81"/>
      <c r="AM105" s="75">
        <f t="shared" si="84"/>
        <v>0</v>
      </c>
      <c r="AN105" s="75">
        <f t="shared" si="85"/>
        <v>0</v>
      </c>
      <c r="AO105" s="81"/>
      <c r="AP105" s="75">
        <f t="shared" si="86"/>
        <v>0</v>
      </c>
      <c r="AQ105" s="75">
        <f t="shared" si="87"/>
        <v>0</v>
      </c>
      <c r="AR105" s="17">
        <f t="shared" si="88"/>
        <v>0</v>
      </c>
      <c r="AS105" s="81">
        <v>3</v>
      </c>
      <c r="AT105" s="20">
        <f t="shared" si="90"/>
        <v>3</v>
      </c>
      <c r="AU105" s="220"/>
      <c r="AV105" s="74">
        <f t="shared" si="91"/>
        <v>0</v>
      </c>
      <c r="AW105" s="74">
        <f t="shared" si="92"/>
        <v>0</v>
      </c>
      <c r="AX105" s="81"/>
      <c r="AY105" s="75">
        <f t="shared" si="59"/>
        <v>0</v>
      </c>
      <c r="AZ105" s="75">
        <f t="shared" si="60"/>
        <v>0</v>
      </c>
      <c r="BA105" s="81"/>
      <c r="BB105" s="75">
        <f t="shared" si="61"/>
        <v>0</v>
      </c>
      <c r="BC105" s="75">
        <f t="shared" si="62"/>
        <v>0</v>
      </c>
      <c r="BD105" s="81"/>
      <c r="BE105" s="75">
        <f t="shared" si="63"/>
        <v>0</v>
      </c>
      <c r="BF105" s="75">
        <f t="shared" si="64"/>
        <v>0</v>
      </c>
      <c r="BG105" s="81"/>
      <c r="BH105" s="75">
        <f t="shared" si="65"/>
        <v>0</v>
      </c>
      <c r="BI105" s="75">
        <f t="shared" si="66"/>
        <v>0</v>
      </c>
      <c r="BJ105" s="81"/>
      <c r="BK105" s="75">
        <f t="shared" si="67"/>
        <v>0</v>
      </c>
      <c r="BL105" s="75">
        <f t="shared" si="68"/>
        <v>0</v>
      </c>
      <c r="BM105" s="17">
        <f t="shared" si="69"/>
        <v>0</v>
      </c>
      <c r="BN105" s="81">
        <v>3</v>
      </c>
      <c r="BO105" s="20">
        <f t="shared" si="71"/>
        <v>3</v>
      </c>
      <c r="BP105" s="222"/>
    </row>
    <row r="106" spans="1:68" s="91" customFormat="1" ht="14.25" customHeight="1">
      <c r="A106" s="92" t="s">
        <v>54</v>
      </c>
      <c r="B106" s="93" t="s">
        <v>127</v>
      </c>
      <c r="C106" s="94" t="s">
        <v>78</v>
      </c>
      <c r="D106" s="95"/>
      <c r="E106" s="93"/>
      <c r="F106" s="96"/>
      <c r="G106" s="96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7">
        <f t="shared" si="73"/>
        <v>0</v>
      </c>
      <c r="X106" s="93">
        <v>22</v>
      </c>
      <c r="Y106" s="98">
        <f t="shared" si="75"/>
        <v>22</v>
      </c>
      <c r="Z106" s="221">
        <v>2</v>
      </c>
      <c r="AA106" s="99">
        <f t="shared" si="76"/>
        <v>2</v>
      </c>
      <c r="AB106" s="99">
        <f t="shared" si="77"/>
        <v>2</v>
      </c>
      <c r="AC106" s="93"/>
      <c r="AD106" s="100">
        <f t="shared" si="78"/>
        <v>0</v>
      </c>
      <c r="AE106" s="100">
        <f t="shared" si="79"/>
        <v>0</v>
      </c>
      <c r="AF106" s="93"/>
      <c r="AG106" s="100">
        <f>AF106+L106</f>
        <v>0</v>
      </c>
      <c r="AH106" s="100">
        <f t="shared" si="81"/>
        <v>0</v>
      </c>
      <c r="AI106" s="93"/>
      <c r="AJ106" s="100">
        <f t="shared" si="82"/>
        <v>0</v>
      </c>
      <c r="AK106" s="100">
        <f t="shared" si="83"/>
        <v>0</v>
      </c>
      <c r="AL106" s="93"/>
      <c r="AM106" s="100">
        <f t="shared" si="84"/>
        <v>0</v>
      </c>
      <c r="AN106" s="100">
        <f t="shared" si="85"/>
        <v>0</v>
      </c>
      <c r="AO106" s="93"/>
      <c r="AP106" s="100">
        <f t="shared" si="86"/>
        <v>0</v>
      </c>
      <c r="AQ106" s="100">
        <f t="shared" si="87"/>
        <v>0</v>
      </c>
      <c r="AR106" s="97">
        <f t="shared" si="88"/>
        <v>2</v>
      </c>
      <c r="AS106" s="93">
        <v>22</v>
      </c>
      <c r="AT106" s="98">
        <f t="shared" si="90"/>
        <v>24</v>
      </c>
      <c r="AU106" s="221"/>
      <c r="AV106" s="99">
        <f t="shared" si="91"/>
        <v>2</v>
      </c>
      <c r="AW106" s="99">
        <f t="shared" si="92"/>
        <v>2</v>
      </c>
      <c r="AX106" s="93"/>
      <c r="AY106" s="100">
        <f t="shared" si="59"/>
        <v>0</v>
      </c>
      <c r="AZ106" s="100">
        <f t="shared" si="60"/>
        <v>0</v>
      </c>
      <c r="BA106" s="93"/>
      <c r="BB106" s="100">
        <f>BA106+AG106</f>
        <v>0</v>
      </c>
      <c r="BC106" s="100">
        <f t="shared" si="62"/>
        <v>0</v>
      </c>
      <c r="BD106" s="93"/>
      <c r="BE106" s="100">
        <f t="shared" si="63"/>
        <v>0</v>
      </c>
      <c r="BF106" s="100">
        <f t="shared" si="64"/>
        <v>0</v>
      </c>
      <c r="BG106" s="93"/>
      <c r="BH106" s="100">
        <f t="shared" si="65"/>
        <v>0</v>
      </c>
      <c r="BI106" s="100">
        <f t="shared" si="66"/>
        <v>0</v>
      </c>
      <c r="BJ106" s="93"/>
      <c r="BK106" s="100">
        <f t="shared" si="67"/>
        <v>0</v>
      </c>
      <c r="BL106" s="100">
        <f t="shared" si="68"/>
        <v>0</v>
      </c>
      <c r="BM106" s="97">
        <f t="shared" si="69"/>
        <v>0</v>
      </c>
      <c r="BN106" s="93">
        <v>22</v>
      </c>
      <c r="BO106" s="98">
        <f t="shared" si="71"/>
        <v>24</v>
      </c>
      <c r="BP106" s="223"/>
    </row>
    <row r="108" spans="1:54" ht="26.25" customHeight="1">
      <c r="A108" s="820" t="s">
        <v>151</v>
      </c>
      <c r="B108" s="820"/>
      <c r="C108" s="820"/>
      <c r="D108" s="820"/>
      <c r="E108" s="820"/>
      <c r="F108" s="820"/>
      <c r="G108" s="820"/>
      <c r="H108" s="820"/>
      <c r="I108" s="820"/>
      <c r="J108" s="820"/>
      <c r="K108" s="820"/>
      <c r="L108" s="820"/>
      <c r="M108" s="820"/>
      <c r="N108" s="820"/>
      <c r="O108" s="820"/>
      <c r="P108" s="820"/>
      <c r="Q108" s="820"/>
      <c r="R108" s="820"/>
      <c r="S108" s="820"/>
      <c r="T108" s="820"/>
      <c r="U108" s="820"/>
      <c r="V108" s="820"/>
      <c r="W108" s="820"/>
      <c r="X108" s="820"/>
      <c r="Y108" s="820"/>
      <c r="Z108" s="820"/>
      <c r="AA108" s="820"/>
      <c r="AB108" s="820"/>
      <c r="AC108" s="820"/>
      <c r="AD108" s="820"/>
      <c r="AE108" s="820"/>
      <c r="AF108" s="820"/>
      <c r="AG108" s="820"/>
      <c r="AH108" s="820"/>
      <c r="AI108" s="820"/>
      <c r="AJ108" s="820"/>
      <c r="AK108" s="820"/>
      <c r="AL108" s="820"/>
      <c r="AM108" s="820"/>
      <c r="AN108" s="820"/>
      <c r="AO108" s="820"/>
      <c r="AP108" s="820"/>
      <c r="AQ108" s="820"/>
      <c r="AR108" s="820"/>
      <c r="AS108" s="820"/>
      <c r="AT108" s="820"/>
      <c r="AU108" s="820"/>
      <c r="AV108" s="820"/>
      <c r="AW108" s="820"/>
      <c r="AX108" s="820"/>
      <c r="AY108" s="820"/>
      <c r="AZ108" s="820"/>
      <c r="BA108" s="820"/>
      <c r="BB108" s="820"/>
    </row>
    <row r="109" spans="1:54" ht="12.75">
      <c r="A109" s="811"/>
      <c r="B109" s="811"/>
      <c r="C109" s="811"/>
      <c r="D109" s="811"/>
      <c r="E109" s="811"/>
      <c r="F109" s="811"/>
      <c r="G109" s="811"/>
      <c r="H109" s="811"/>
      <c r="I109" s="811"/>
      <c r="J109" s="811"/>
      <c r="K109" s="811"/>
      <c r="L109" s="811"/>
      <c r="M109" s="811"/>
      <c r="N109" s="811"/>
      <c r="O109" s="811"/>
      <c r="P109" s="811"/>
      <c r="Q109" s="811"/>
      <c r="R109" s="811"/>
      <c r="S109" s="811"/>
      <c r="T109" s="811"/>
      <c r="U109" s="811"/>
      <c r="V109" s="811"/>
      <c r="W109" s="811"/>
      <c r="X109" s="811"/>
      <c r="Y109" s="811"/>
      <c r="Z109" s="811"/>
      <c r="AA109" s="811"/>
      <c r="AB109" s="811"/>
      <c r="AC109" s="811"/>
      <c r="AD109" s="811"/>
      <c r="AE109" s="811"/>
      <c r="AF109" s="811"/>
      <c r="AG109" s="811"/>
      <c r="AH109" s="811"/>
      <c r="AI109" s="811"/>
      <c r="AJ109" s="811"/>
      <c r="AK109" s="811"/>
      <c r="AL109" s="811"/>
      <c r="AM109" s="811"/>
      <c r="AN109" s="811"/>
      <c r="AO109" s="811"/>
      <c r="AP109" s="811"/>
      <c r="AQ109" s="811"/>
      <c r="AR109" s="811"/>
      <c r="AS109" s="811"/>
      <c r="AT109" s="811"/>
      <c r="AU109" s="811"/>
      <c r="AV109" s="811"/>
      <c r="AW109" s="811"/>
      <c r="AX109" s="811"/>
      <c r="AY109" s="811"/>
      <c r="AZ109" s="811"/>
      <c r="BA109" s="811"/>
      <c r="BB109" s="811"/>
    </row>
    <row r="110" spans="1:54" ht="12.75">
      <c r="A110" s="811"/>
      <c r="B110" s="811"/>
      <c r="C110" s="811"/>
      <c r="D110" s="811"/>
      <c r="E110" s="811"/>
      <c r="F110" s="811"/>
      <c r="G110" s="811"/>
      <c r="H110" s="811"/>
      <c r="I110" s="811"/>
      <c r="J110" s="811"/>
      <c r="K110" s="811"/>
      <c r="L110" s="811"/>
      <c r="M110" s="811"/>
      <c r="N110" s="811"/>
      <c r="O110" s="811"/>
      <c r="P110" s="811"/>
      <c r="Q110" s="811"/>
      <c r="R110" s="811"/>
      <c r="S110" s="811"/>
      <c r="T110" s="811"/>
      <c r="U110" s="811"/>
      <c r="V110" s="811"/>
      <c r="W110" s="811"/>
      <c r="X110" s="811"/>
      <c r="Y110" s="811"/>
      <c r="Z110" s="811"/>
      <c r="AA110" s="811"/>
      <c r="AB110" s="811"/>
      <c r="AC110" s="811"/>
      <c r="AD110" s="811"/>
      <c r="AE110" s="811"/>
      <c r="AF110" s="811"/>
      <c r="AG110" s="811"/>
      <c r="AH110" s="811"/>
      <c r="AI110" s="811"/>
      <c r="AJ110" s="811"/>
      <c r="AK110" s="811"/>
      <c r="AL110" s="811"/>
      <c r="AM110" s="811"/>
      <c r="AN110" s="811"/>
      <c r="AO110" s="811"/>
      <c r="AP110" s="811"/>
      <c r="AQ110" s="811"/>
      <c r="AR110" s="811"/>
      <c r="AS110" s="811"/>
      <c r="AT110" s="811"/>
      <c r="AU110" s="811"/>
      <c r="AV110" s="811"/>
      <c r="AW110" s="811"/>
      <c r="AX110" s="811"/>
      <c r="AY110" s="811"/>
      <c r="AZ110" s="811"/>
      <c r="BA110" s="811"/>
      <c r="BB110" s="811"/>
    </row>
    <row r="111" spans="1:54" ht="12.75">
      <c r="A111" s="811"/>
      <c r="B111" s="811"/>
      <c r="C111" s="811"/>
      <c r="D111" s="811"/>
      <c r="E111" s="811"/>
      <c r="F111" s="811"/>
      <c r="G111" s="811"/>
      <c r="H111" s="811"/>
      <c r="I111" s="811"/>
      <c r="J111" s="811"/>
      <c r="K111" s="811"/>
      <c r="L111" s="811"/>
      <c r="M111" s="811"/>
      <c r="N111" s="811"/>
      <c r="O111" s="811"/>
      <c r="P111" s="811"/>
      <c r="Q111" s="811"/>
      <c r="R111" s="811"/>
      <c r="S111" s="811"/>
      <c r="T111" s="811"/>
      <c r="U111" s="811"/>
      <c r="V111" s="811"/>
      <c r="W111" s="811"/>
      <c r="X111" s="811"/>
      <c r="Y111" s="811"/>
      <c r="Z111" s="811"/>
      <c r="AA111" s="811"/>
      <c r="AB111" s="811"/>
      <c r="AC111" s="811"/>
      <c r="AD111" s="811"/>
      <c r="AE111" s="811"/>
      <c r="AF111" s="811"/>
      <c r="AG111" s="811"/>
      <c r="AH111" s="811"/>
      <c r="AI111" s="811"/>
      <c r="AJ111" s="811"/>
      <c r="AK111" s="811"/>
      <c r="AL111" s="811"/>
      <c r="AM111" s="811"/>
      <c r="AN111" s="811"/>
      <c r="AO111" s="811"/>
      <c r="AP111" s="811"/>
      <c r="AQ111" s="811"/>
      <c r="AR111" s="811"/>
      <c r="AS111" s="811"/>
      <c r="AT111" s="811"/>
      <c r="AU111" s="811"/>
      <c r="AV111" s="811"/>
      <c r="AW111" s="811"/>
      <c r="AX111" s="811"/>
      <c r="AY111" s="811"/>
      <c r="AZ111" s="811"/>
      <c r="BA111" s="811"/>
      <c r="BB111" s="811"/>
    </row>
    <row r="112" spans="1:54" ht="12.75">
      <c r="A112" s="811"/>
      <c r="B112" s="811"/>
      <c r="C112" s="811"/>
      <c r="D112" s="811"/>
      <c r="E112" s="811"/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811"/>
      <c r="W112" s="811"/>
      <c r="X112" s="811"/>
      <c r="Y112" s="811"/>
      <c r="Z112" s="811"/>
      <c r="AA112" s="811"/>
      <c r="AB112" s="811"/>
      <c r="AC112" s="811"/>
      <c r="AD112" s="811"/>
      <c r="AE112" s="811"/>
      <c r="AF112" s="811"/>
      <c r="AG112" s="811"/>
      <c r="AH112" s="811"/>
      <c r="AI112" s="811"/>
      <c r="AJ112" s="811"/>
      <c r="AK112" s="811"/>
      <c r="AL112" s="811"/>
      <c r="AM112" s="811"/>
      <c r="AN112" s="811"/>
      <c r="AO112" s="811"/>
      <c r="AP112" s="811"/>
      <c r="AQ112" s="811"/>
      <c r="AR112" s="811"/>
      <c r="AS112" s="811"/>
      <c r="AT112" s="811"/>
      <c r="AU112" s="811"/>
      <c r="AV112" s="811"/>
      <c r="AW112" s="811"/>
      <c r="AX112" s="811"/>
      <c r="AY112" s="811"/>
      <c r="AZ112" s="811"/>
      <c r="BA112" s="811"/>
      <c r="BB112" s="811"/>
    </row>
    <row r="113" spans="1:54" ht="12.75">
      <c r="A113" s="811"/>
      <c r="B113" s="811"/>
      <c r="C113" s="811"/>
      <c r="D113" s="811"/>
      <c r="E113" s="811"/>
      <c r="F113" s="811"/>
      <c r="G113" s="811"/>
      <c r="H113" s="811"/>
      <c r="I113" s="811"/>
      <c r="J113" s="811"/>
      <c r="K113" s="811"/>
      <c r="L113" s="811"/>
      <c r="M113" s="811"/>
      <c r="N113" s="811"/>
      <c r="O113" s="811"/>
      <c r="P113" s="811"/>
      <c r="Q113" s="811"/>
      <c r="R113" s="811"/>
      <c r="S113" s="811"/>
      <c r="T113" s="811"/>
      <c r="U113" s="811"/>
      <c r="V113" s="811"/>
      <c r="W113" s="811"/>
      <c r="X113" s="811"/>
      <c r="Y113" s="811"/>
      <c r="Z113" s="811"/>
      <c r="AA113" s="811"/>
      <c r="AB113" s="811"/>
      <c r="AC113" s="811"/>
      <c r="AD113" s="811"/>
      <c r="AE113" s="811"/>
      <c r="AF113" s="811"/>
      <c r="AG113" s="811"/>
      <c r="AH113" s="811"/>
      <c r="AI113" s="811"/>
      <c r="AJ113" s="811"/>
      <c r="AK113" s="811"/>
      <c r="AL113" s="811"/>
      <c r="AM113" s="811"/>
      <c r="AN113" s="811"/>
      <c r="AO113" s="811"/>
      <c r="AP113" s="811"/>
      <c r="AQ113" s="811"/>
      <c r="AR113" s="811"/>
      <c r="AS113" s="811"/>
      <c r="AT113" s="811"/>
      <c r="AU113" s="811"/>
      <c r="AV113" s="811"/>
      <c r="AW113" s="811"/>
      <c r="AX113" s="811"/>
      <c r="AY113" s="811"/>
      <c r="AZ113" s="811"/>
      <c r="BA113" s="811"/>
      <c r="BB113" s="811"/>
    </row>
    <row r="114" spans="1:54" ht="12.75">
      <c r="A114" s="811"/>
      <c r="B114" s="811"/>
      <c r="C114" s="811"/>
      <c r="D114" s="811"/>
      <c r="E114" s="811"/>
      <c r="F114" s="811"/>
      <c r="G114" s="811"/>
      <c r="H114" s="811"/>
      <c r="I114" s="811"/>
      <c r="J114" s="811"/>
      <c r="K114" s="811"/>
      <c r="L114" s="811"/>
      <c r="M114" s="811"/>
      <c r="N114" s="811"/>
      <c r="O114" s="811"/>
      <c r="P114" s="811"/>
      <c r="Q114" s="811"/>
      <c r="R114" s="811"/>
      <c r="S114" s="811"/>
      <c r="T114" s="811"/>
      <c r="U114" s="811"/>
      <c r="V114" s="811"/>
      <c r="W114" s="811"/>
      <c r="X114" s="811"/>
      <c r="Y114" s="811"/>
      <c r="Z114" s="811"/>
      <c r="AA114" s="811"/>
      <c r="AB114" s="811"/>
      <c r="AC114" s="811"/>
      <c r="AD114" s="811"/>
      <c r="AE114" s="811"/>
      <c r="AF114" s="811"/>
      <c r="AG114" s="811"/>
      <c r="AH114" s="811"/>
      <c r="AI114" s="811"/>
      <c r="AJ114" s="811"/>
      <c r="AK114" s="811"/>
      <c r="AL114" s="811"/>
      <c r="AM114" s="811"/>
      <c r="AN114" s="811"/>
      <c r="AO114" s="811"/>
      <c r="AP114" s="811"/>
      <c r="AQ114" s="811"/>
      <c r="AR114" s="811"/>
      <c r="AS114" s="811"/>
      <c r="AT114" s="811"/>
      <c r="AU114" s="811"/>
      <c r="AV114" s="811"/>
      <c r="AW114" s="811"/>
      <c r="AX114" s="811"/>
      <c r="AY114" s="811"/>
      <c r="AZ114" s="811"/>
      <c r="BA114" s="811"/>
      <c r="BB114" s="811"/>
    </row>
    <row r="115" spans="1:54" ht="12.75">
      <c r="A115" s="811"/>
      <c r="B115" s="811"/>
      <c r="C115" s="811"/>
      <c r="D115" s="811"/>
      <c r="E115" s="811"/>
      <c r="F115" s="811"/>
      <c r="G115" s="811"/>
      <c r="H115" s="811"/>
      <c r="I115" s="811"/>
      <c r="J115" s="811"/>
      <c r="K115" s="811"/>
      <c r="L115" s="811"/>
      <c r="M115" s="811"/>
      <c r="N115" s="811"/>
      <c r="O115" s="811"/>
      <c r="P115" s="811"/>
      <c r="Q115" s="811"/>
      <c r="R115" s="811"/>
      <c r="S115" s="811"/>
      <c r="T115" s="811"/>
      <c r="U115" s="811"/>
      <c r="V115" s="811"/>
      <c r="W115" s="811"/>
      <c r="X115" s="811"/>
      <c r="Y115" s="811"/>
      <c r="Z115" s="811"/>
      <c r="AA115" s="811"/>
      <c r="AB115" s="811"/>
      <c r="AC115" s="811"/>
      <c r="AD115" s="811"/>
      <c r="AE115" s="811"/>
      <c r="AF115" s="811"/>
      <c r="AG115" s="811"/>
      <c r="AH115" s="811"/>
      <c r="AI115" s="811"/>
      <c r="AJ115" s="811"/>
      <c r="AK115" s="811"/>
      <c r="AL115" s="811"/>
      <c r="AM115" s="811"/>
      <c r="AN115" s="811"/>
      <c r="AO115" s="811"/>
      <c r="AP115" s="811"/>
      <c r="AQ115" s="811"/>
      <c r="AR115" s="811"/>
      <c r="AS115" s="811"/>
      <c r="AT115" s="811"/>
      <c r="AU115" s="811"/>
      <c r="AV115" s="811"/>
      <c r="AW115" s="811"/>
      <c r="AX115" s="811"/>
      <c r="AY115" s="811"/>
      <c r="AZ115" s="811"/>
      <c r="BA115" s="811"/>
      <c r="BB115" s="811"/>
    </row>
    <row r="116" spans="1:54" ht="12.75">
      <c r="A116" s="811"/>
      <c r="B116" s="811"/>
      <c r="C116" s="811"/>
      <c r="D116" s="811"/>
      <c r="E116" s="811"/>
      <c r="F116" s="811"/>
      <c r="G116" s="811"/>
      <c r="H116" s="811"/>
      <c r="I116" s="811"/>
      <c r="J116" s="811"/>
      <c r="K116" s="811"/>
      <c r="L116" s="811"/>
      <c r="M116" s="811"/>
      <c r="N116" s="811"/>
      <c r="O116" s="811"/>
      <c r="P116" s="811"/>
      <c r="Q116" s="811"/>
      <c r="R116" s="811"/>
      <c r="S116" s="811"/>
      <c r="T116" s="811"/>
      <c r="U116" s="811"/>
      <c r="V116" s="811"/>
      <c r="W116" s="811"/>
      <c r="X116" s="811"/>
      <c r="Y116" s="811"/>
      <c r="Z116" s="811"/>
      <c r="AA116" s="811"/>
      <c r="AB116" s="811"/>
      <c r="AC116" s="811"/>
      <c r="AD116" s="811"/>
      <c r="AE116" s="811"/>
      <c r="AF116" s="811"/>
      <c r="AG116" s="811"/>
      <c r="AH116" s="811"/>
      <c r="AI116" s="811"/>
      <c r="AJ116" s="811"/>
      <c r="AK116" s="811"/>
      <c r="AL116" s="811"/>
      <c r="AM116" s="811"/>
      <c r="AN116" s="811"/>
      <c r="AO116" s="811"/>
      <c r="AP116" s="811"/>
      <c r="AQ116" s="811"/>
      <c r="AR116" s="811"/>
      <c r="AS116" s="811"/>
      <c r="AT116" s="811"/>
      <c r="AU116" s="811"/>
      <c r="AV116" s="811"/>
      <c r="AW116" s="811"/>
      <c r="AX116" s="811"/>
      <c r="AY116" s="811"/>
      <c r="AZ116" s="811"/>
      <c r="BA116" s="811"/>
      <c r="BB116" s="811"/>
    </row>
    <row r="117" spans="1:54" ht="12.75">
      <c r="A117" s="811"/>
      <c r="B117" s="811"/>
      <c r="C117" s="811"/>
      <c r="D117" s="811"/>
      <c r="E117" s="811"/>
      <c r="F117" s="811"/>
      <c r="G117" s="811"/>
      <c r="H117" s="811"/>
      <c r="I117" s="811"/>
      <c r="J117" s="811"/>
      <c r="K117" s="811"/>
      <c r="L117" s="811"/>
      <c r="M117" s="811"/>
      <c r="N117" s="811"/>
      <c r="O117" s="811"/>
      <c r="P117" s="811"/>
      <c r="Q117" s="811"/>
      <c r="R117" s="811"/>
      <c r="S117" s="811"/>
      <c r="T117" s="811"/>
      <c r="U117" s="811"/>
      <c r="V117" s="811"/>
      <c r="W117" s="811"/>
      <c r="X117" s="811"/>
      <c r="Y117" s="811"/>
      <c r="Z117" s="811"/>
      <c r="AA117" s="811"/>
      <c r="AB117" s="811"/>
      <c r="AC117" s="811"/>
      <c r="AD117" s="811"/>
      <c r="AE117" s="811"/>
      <c r="AF117" s="811"/>
      <c r="AG117" s="811"/>
      <c r="AH117" s="811"/>
      <c r="AI117" s="811"/>
      <c r="AJ117" s="811"/>
      <c r="AK117" s="811"/>
      <c r="AL117" s="811"/>
      <c r="AM117" s="811"/>
      <c r="AN117" s="811"/>
      <c r="AO117" s="811"/>
      <c r="AP117" s="811"/>
      <c r="AQ117" s="811"/>
      <c r="AR117" s="811"/>
      <c r="AS117" s="811"/>
      <c r="AT117" s="811"/>
      <c r="AU117" s="811"/>
      <c r="AV117" s="811"/>
      <c r="AW117" s="811"/>
      <c r="AX117" s="811"/>
      <c r="AY117" s="811"/>
      <c r="AZ117" s="811"/>
      <c r="BA117" s="811"/>
      <c r="BB117" s="811"/>
    </row>
    <row r="118" spans="1:54" ht="12.75">
      <c r="A118" s="811"/>
      <c r="B118" s="811"/>
      <c r="C118" s="811"/>
      <c r="D118" s="811"/>
      <c r="E118" s="811"/>
      <c r="F118" s="811"/>
      <c r="G118" s="811"/>
      <c r="H118" s="811"/>
      <c r="I118" s="811"/>
      <c r="J118" s="811"/>
      <c r="K118" s="811"/>
      <c r="L118" s="811"/>
      <c r="M118" s="811"/>
      <c r="N118" s="811"/>
      <c r="O118" s="811"/>
      <c r="P118" s="811"/>
      <c r="Q118" s="811"/>
      <c r="R118" s="811"/>
      <c r="S118" s="811"/>
      <c r="T118" s="811"/>
      <c r="U118" s="811"/>
      <c r="V118" s="811"/>
      <c r="W118" s="811"/>
      <c r="X118" s="811"/>
      <c r="Y118" s="811"/>
      <c r="Z118" s="811"/>
      <c r="AA118" s="811"/>
      <c r="AB118" s="811"/>
      <c r="AC118" s="811"/>
      <c r="AD118" s="811"/>
      <c r="AE118" s="811"/>
      <c r="AF118" s="811"/>
      <c r="AG118" s="811"/>
      <c r="AH118" s="811"/>
      <c r="AI118" s="811"/>
      <c r="AJ118" s="811"/>
      <c r="AK118" s="811"/>
      <c r="AL118" s="811"/>
      <c r="AM118" s="811"/>
      <c r="AN118" s="811"/>
      <c r="AO118" s="811"/>
      <c r="AP118" s="811"/>
      <c r="AQ118" s="811"/>
      <c r="AR118" s="811"/>
      <c r="AS118" s="811"/>
      <c r="AT118" s="811"/>
      <c r="AU118" s="811"/>
      <c r="AV118" s="811"/>
      <c r="AW118" s="811"/>
      <c r="AX118" s="811"/>
      <c r="AY118" s="811"/>
      <c r="AZ118" s="811"/>
      <c r="BA118" s="811"/>
      <c r="BB118" s="811"/>
    </row>
  </sheetData>
  <sheetProtection/>
  <mergeCells count="45">
    <mergeCell ref="A114:BB114"/>
    <mergeCell ref="A115:BB115"/>
    <mergeCell ref="A116:BB116"/>
    <mergeCell ref="A117:BB117"/>
    <mergeCell ref="A118:BB118"/>
    <mergeCell ref="A108:BB108"/>
    <mergeCell ref="A109:BB109"/>
    <mergeCell ref="A110:BB110"/>
    <mergeCell ref="A111:BB111"/>
    <mergeCell ref="A112:BB112"/>
    <mergeCell ref="A113:BB113"/>
    <mergeCell ref="BP55:BP67"/>
    <mergeCell ref="AO4:AQ4"/>
    <mergeCell ref="AR4:AT4"/>
    <mergeCell ref="BP4:BP5"/>
    <mergeCell ref="Q4:S4"/>
    <mergeCell ref="N4:P4"/>
    <mergeCell ref="BP49:BP54"/>
    <mergeCell ref="K4:M4"/>
    <mergeCell ref="A4:A5"/>
    <mergeCell ref="Z1:AT1"/>
    <mergeCell ref="Z2:AT2"/>
    <mergeCell ref="Z4:AB4"/>
    <mergeCell ref="AC4:AE4"/>
    <mergeCell ref="AF4:AH4"/>
    <mergeCell ref="AI4:AK4"/>
    <mergeCell ref="AL4:AN4"/>
    <mergeCell ref="B4:B5"/>
    <mergeCell ref="C4:C5"/>
    <mergeCell ref="D4:D5"/>
    <mergeCell ref="E2:Y2"/>
    <mergeCell ref="E1:Y1"/>
    <mergeCell ref="W4:Y4"/>
    <mergeCell ref="E4:G4"/>
    <mergeCell ref="H4:J4"/>
    <mergeCell ref="T4:V4"/>
    <mergeCell ref="AU1:BO1"/>
    <mergeCell ref="AU2:BO2"/>
    <mergeCell ref="AU4:AW4"/>
    <mergeCell ref="AX4:AZ4"/>
    <mergeCell ref="BA4:BC4"/>
    <mergeCell ref="BD4:BF4"/>
    <mergeCell ref="BG4:BI4"/>
    <mergeCell ref="BJ4:BL4"/>
    <mergeCell ref="BM4:BO4"/>
  </mergeCells>
  <printOptions/>
  <pageMargins left="0.2" right="0.2" top="0.23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zoomScale="85" zoomScaleNormal="85" zoomScalePageLayoutView="0" workbookViewId="0" topLeftCell="A1">
      <pane xSplit="3" ySplit="5" topLeftCell="D3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6" sqref="B46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803" t="s">
        <v>0</v>
      </c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</row>
    <row r="2" spans="2:25" ht="17.25" customHeight="1">
      <c r="B2" s="102"/>
      <c r="C2" s="102"/>
      <c r="D2" s="102"/>
      <c r="E2" s="804" t="s">
        <v>148</v>
      </c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</row>
    <row r="3" spans="2:10" ht="3" customHeight="1">
      <c r="B3" s="261"/>
      <c r="C3" s="261"/>
      <c r="D3" s="104"/>
      <c r="E3" s="261"/>
      <c r="F3" s="105"/>
      <c r="G3" s="105"/>
      <c r="H3" s="261"/>
      <c r="I3" s="261"/>
      <c r="J3" s="261"/>
    </row>
    <row r="4" spans="1:26" ht="46.5" customHeight="1">
      <c r="A4" s="808" t="s">
        <v>2</v>
      </c>
      <c r="B4" s="808" t="s">
        <v>3</v>
      </c>
      <c r="C4" s="808" t="s">
        <v>4</v>
      </c>
      <c r="D4" s="809" t="s">
        <v>131</v>
      </c>
      <c r="E4" s="805" t="s">
        <v>5</v>
      </c>
      <c r="F4" s="806"/>
      <c r="G4" s="807"/>
      <c r="H4" s="805" t="s">
        <v>6</v>
      </c>
      <c r="I4" s="806"/>
      <c r="J4" s="807"/>
      <c r="K4" s="805" t="s">
        <v>7</v>
      </c>
      <c r="L4" s="806"/>
      <c r="M4" s="807"/>
      <c r="N4" s="805" t="s">
        <v>8</v>
      </c>
      <c r="O4" s="806"/>
      <c r="P4" s="807"/>
      <c r="Q4" s="805" t="s">
        <v>9</v>
      </c>
      <c r="R4" s="806"/>
      <c r="S4" s="807"/>
      <c r="T4" s="805" t="s">
        <v>10</v>
      </c>
      <c r="U4" s="806"/>
      <c r="V4" s="807"/>
      <c r="W4" s="805" t="s">
        <v>132</v>
      </c>
      <c r="X4" s="806"/>
      <c r="Y4" s="807"/>
      <c r="Z4" s="815" t="s">
        <v>146</v>
      </c>
    </row>
    <row r="5" spans="1:26" ht="81.75" customHeight="1">
      <c r="A5" s="808"/>
      <c r="B5" s="808"/>
      <c r="C5" s="808"/>
      <c r="D5" s="810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16"/>
    </row>
    <row r="6" spans="1:26" s="281" customFormat="1" ht="21.75" customHeight="1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7.25" customHeight="1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4.25" customHeight="1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7">T8+Q8+N8+K8+H8+E8</f>
        <v>0</v>
      </c>
      <c r="X8" s="2">
        <f aca="true" t="shared" si="1" ref="X8:X26">U8+R8+P8+L8+I8+F8</f>
        <v>0</v>
      </c>
      <c r="Y8" s="3">
        <f aca="true" t="shared" si="2" ref="Y8:Y27">V8+S8+P8+M8+J8+G8</f>
        <v>70438</v>
      </c>
      <c r="Z8" s="116"/>
    </row>
    <row r="9" spans="1:26" ht="14.25" customHeight="1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4.25" customHeight="1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5" customHeight="1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4.25" customHeight="1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4.25" customHeight="1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4.25" customHeight="1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4.25" customHeight="1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4.25" customHeight="1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4.25" customHeight="1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4.25" customHeight="1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4.25" customHeight="1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7.25" customHeight="1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 t="shared" si="1"/>
        <v>150</v>
      </c>
      <c r="Y20" s="371">
        <f t="shared" si="2"/>
        <v>2688.48</v>
      </c>
      <c r="Z20" s="266"/>
    </row>
    <row r="21" spans="1:26" ht="17.25" customHeight="1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7.25" customHeight="1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7.25" customHeight="1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7.25" customHeight="1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7.25" customHeight="1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7.25" customHeight="1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 t="shared" si="0"/>
        <v>0</v>
      </c>
      <c r="X27" s="341">
        <f>U27+R27+O27+L27+I27+F27</f>
        <v>0</v>
      </c>
      <c r="Y27" s="341">
        <f t="shared" si="2"/>
        <v>72.12</v>
      </c>
      <c r="Z27" s="340"/>
    </row>
    <row r="28" spans="1:26" s="292" customFormat="1" ht="17.25" customHeight="1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7.25" customHeight="1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7.25" customHeight="1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7.25" customHeight="1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448" customFormat="1" ht="18" customHeight="1">
      <c r="A38" s="442" t="s">
        <v>58</v>
      </c>
      <c r="B38" s="443" t="s">
        <v>59</v>
      </c>
      <c r="C38" s="442"/>
      <c r="D38" s="444"/>
      <c r="E38" s="443"/>
      <c r="F38" s="444"/>
      <c r="G38" s="444"/>
      <c r="H38" s="445"/>
      <c r="I38" s="446"/>
      <c r="J38" s="446"/>
      <c r="K38" s="443"/>
      <c r="L38" s="446"/>
      <c r="M38" s="446"/>
      <c r="N38" s="443"/>
      <c r="O38" s="446"/>
      <c r="P38" s="446"/>
      <c r="Q38" s="443"/>
      <c r="R38" s="446"/>
      <c r="S38" s="446"/>
      <c r="T38" s="443"/>
      <c r="U38" s="446"/>
      <c r="V38" s="446"/>
      <c r="W38" s="447"/>
      <c r="X38" s="447"/>
      <c r="Y38" s="447"/>
      <c r="Z38" s="447"/>
    </row>
    <row r="39" spans="1:26" s="448" customFormat="1" ht="39.75" customHeight="1">
      <c r="A39" s="442">
        <v>1</v>
      </c>
      <c r="B39" s="449" t="s">
        <v>60</v>
      </c>
      <c r="C39" s="442" t="s">
        <v>61</v>
      </c>
      <c r="D39" s="451"/>
      <c r="E39" s="452"/>
      <c r="F39" s="453"/>
      <c r="G39" s="453"/>
      <c r="H39" s="454"/>
      <c r="I39" s="455"/>
      <c r="J39" s="455"/>
      <c r="K39" s="456"/>
      <c r="L39" s="455"/>
      <c r="M39" s="455"/>
      <c r="N39" s="452"/>
      <c r="O39" s="455"/>
      <c r="P39" s="455"/>
      <c r="Q39" s="452"/>
      <c r="R39" s="455"/>
      <c r="S39" s="455"/>
      <c r="T39" s="456"/>
      <c r="U39" s="455"/>
      <c r="V39" s="455"/>
      <c r="W39" s="457"/>
      <c r="X39" s="457"/>
      <c r="Y39" s="457"/>
      <c r="Z39" s="450"/>
    </row>
    <row r="40" spans="1:26" ht="38.25">
      <c r="A40" s="45" t="s">
        <v>54</v>
      </c>
      <c r="B40" s="143" t="s">
        <v>62</v>
      </c>
      <c r="C40" s="27" t="s">
        <v>61</v>
      </c>
      <c r="D40" s="458"/>
      <c r="E40" s="459"/>
      <c r="F40" s="460"/>
      <c r="G40" s="460"/>
      <c r="H40" s="461"/>
      <c r="I40" s="462"/>
      <c r="J40" s="462"/>
      <c r="K40" s="459"/>
      <c r="L40" s="462"/>
      <c r="M40" s="462"/>
      <c r="N40" s="459"/>
      <c r="O40" s="462"/>
      <c r="P40" s="462"/>
      <c r="Q40" s="459"/>
      <c r="R40" s="462"/>
      <c r="S40" s="462"/>
      <c r="T40" s="459"/>
      <c r="U40" s="462"/>
      <c r="V40" s="462"/>
      <c r="W40" s="463"/>
      <c r="X40" s="463"/>
      <c r="Y40" s="463"/>
      <c r="Z40" s="3"/>
    </row>
    <row r="41" spans="1:26" s="334" customFormat="1" ht="29.25" customHeight="1">
      <c r="A41" s="326">
        <v>2</v>
      </c>
      <c r="B41" s="327" t="s">
        <v>63</v>
      </c>
      <c r="C41" s="326" t="s">
        <v>61</v>
      </c>
      <c r="D41" s="328">
        <v>18</v>
      </c>
      <c r="E41" s="329"/>
      <c r="F41" s="328">
        <v>2</v>
      </c>
      <c r="G41" s="328">
        <f>18+9+2</f>
        <v>29</v>
      </c>
      <c r="H41" s="330">
        <v>2</v>
      </c>
      <c r="I41" s="331">
        <v>4</v>
      </c>
      <c r="J41" s="331">
        <f>10+8+I41</f>
        <v>22</v>
      </c>
      <c r="K41" s="329"/>
      <c r="L41" s="331">
        <v>0</v>
      </c>
      <c r="M41" s="331">
        <v>0</v>
      </c>
      <c r="N41" s="329"/>
      <c r="O41" s="331">
        <v>0</v>
      </c>
      <c r="P41" s="331">
        <v>0</v>
      </c>
      <c r="Q41" s="329"/>
      <c r="R41" s="331">
        <v>0</v>
      </c>
      <c r="S41" s="331">
        <v>0</v>
      </c>
      <c r="T41" s="329"/>
      <c r="U41" s="331">
        <v>0</v>
      </c>
      <c r="V41" s="331">
        <v>1</v>
      </c>
      <c r="W41" s="332">
        <f aca="true" t="shared" si="5" ref="W41:Y42">T41+Q41+N41+K41+H41+E41</f>
        <v>2</v>
      </c>
      <c r="X41" s="332">
        <f t="shared" si="5"/>
        <v>6</v>
      </c>
      <c r="Y41" s="332">
        <f t="shared" si="5"/>
        <v>52</v>
      </c>
      <c r="Z41" s="333"/>
    </row>
    <row r="42" spans="1:26" s="355" customFormat="1" ht="18" customHeight="1">
      <c r="A42" s="349" t="s">
        <v>54</v>
      </c>
      <c r="B42" s="350" t="s">
        <v>64</v>
      </c>
      <c r="C42" s="351" t="s">
        <v>48</v>
      </c>
      <c r="D42" s="352">
        <v>442.853</v>
      </c>
      <c r="E42" s="353"/>
      <c r="F42" s="352">
        <v>78.669</v>
      </c>
      <c r="G42" s="368">
        <f>666.167+313.817+F42</f>
        <v>1058.653</v>
      </c>
      <c r="H42" s="369">
        <v>21.21</v>
      </c>
      <c r="I42" s="370">
        <v>32.41</v>
      </c>
      <c r="J42" s="370">
        <f>114.036+I42+316.911</f>
        <v>463.35699999999997</v>
      </c>
      <c r="K42" s="353"/>
      <c r="L42" s="354">
        <v>0</v>
      </c>
      <c r="M42" s="354">
        <v>0</v>
      </c>
      <c r="N42" s="353"/>
      <c r="O42" s="354">
        <v>0</v>
      </c>
      <c r="P42" s="354">
        <v>0</v>
      </c>
      <c r="Q42" s="353"/>
      <c r="R42" s="354">
        <v>0</v>
      </c>
      <c r="S42" s="354">
        <v>0</v>
      </c>
      <c r="T42" s="353"/>
      <c r="U42" s="354">
        <v>0</v>
      </c>
      <c r="V42" s="354">
        <v>15</v>
      </c>
      <c r="W42" s="363">
        <f t="shared" si="5"/>
        <v>21.21</v>
      </c>
      <c r="X42" s="363">
        <f t="shared" si="5"/>
        <v>111.079</v>
      </c>
      <c r="Y42" s="363">
        <f t="shared" si="5"/>
        <v>1537.01</v>
      </c>
      <c r="Z42" s="333"/>
    </row>
    <row r="43" spans="1:26" s="364" customFormat="1" ht="25.5">
      <c r="A43" s="356" t="s">
        <v>54</v>
      </c>
      <c r="B43" s="357" t="s">
        <v>142</v>
      </c>
      <c r="C43" s="358" t="s">
        <v>61</v>
      </c>
      <c r="D43" s="359"/>
      <c r="E43" s="360"/>
      <c r="F43" s="359">
        <v>3</v>
      </c>
      <c r="G43" s="359">
        <f>F43</f>
        <v>3</v>
      </c>
      <c r="H43" s="361"/>
      <c r="I43" s="362">
        <v>2</v>
      </c>
      <c r="J43" s="362">
        <f>I43</f>
        <v>2</v>
      </c>
      <c r="K43" s="360"/>
      <c r="L43" s="362">
        <v>0</v>
      </c>
      <c r="M43" s="362"/>
      <c r="N43" s="360"/>
      <c r="O43" s="362">
        <v>0</v>
      </c>
      <c r="P43" s="362"/>
      <c r="Q43" s="360"/>
      <c r="R43" s="362">
        <v>0</v>
      </c>
      <c r="S43" s="362"/>
      <c r="T43" s="360"/>
      <c r="U43" s="362">
        <v>0</v>
      </c>
      <c r="V43" s="362"/>
      <c r="W43" s="366">
        <f aca="true" t="shared" si="6" ref="W43:Y44">T43+Q43+N43+K43+H43+E43</f>
        <v>0</v>
      </c>
      <c r="X43" s="367">
        <f t="shared" si="6"/>
        <v>5</v>
      </c>
      <c r="Y43" s="367">
        <f t="shared" si="6"/>
        <v>5</v>
      </c>
      <c r="Z43" s="333"/>
    </row>
    <row r="44" spans="1:26" s="355" customFormat="1" ht="14.25" customHeight="1">
      <c r="A44" s="349" t="s">
        <v>54</v>
      </c>
      <c r="B44" s="350" t="s">
        <v>141</v>
      </c>
      <c r="C44" s="351" t="s">
        <v>61</v>
      </c>
      <c r="D44" s="352"/>
      <c r="E44" s="353"/>
      <c r="F44" s="352"/>
      <c r="G44" s="352"/>
      <c r="H44" s="365"/>
      <c r="I44" s="362">
        <v>1</v>
      </c>
      <c r="J44" s="354">
        <f>I44</f>
        <v>1</v>
      </c>
      <c r="K44" s="353"/>
      <c r="L44" s="354"/>
      <c r="M44" s="354"/>
      <c r="N44" s="353"/>
      <c r="O44" s="354"/>
      <c r="P44" s="354"/>
      <c r="Q44" s="353"/>
      <c r="R44" s="354"/>
      <c r="S44" s="354"/>
      <c r="T44" s="353"/>
      <c r="U44" s="354"/>
      <c r="V44" s="354"/>
      <c r="W44" s="366">
        <f t="shared" si="6"/>
        <v>0</v>
      </c>
      <c r="X44" s="367">
        <f t="shared" si="6"/>
        <v>1</v>
      </c>
      <c r="Y44" s="367">
        <f t="shared" si="6"/>
        <v>1</v>
      </c>
      <c r="Z44" s="333"/>
    </row>
    <row r="45" spans="1:26" s="448" customFormat="1" ht="12.75">
      <c r="A45" s="442">
        <v>3</v>
      </c>
      <c r="B45" s="443" t="s">
        <v>65</v>
      </c>
      <c r="C45" s="442" t="s">
        <v>61</v>
      </c>
      <c r="D45" s="522"/>
      <c r="E45" s="523"/>
      <c r="F45" s="444"/>
      <c r="G45" s="444"/>
      <c r="H45" s="445">
        <v>0</v>
      </c>
      <c r="I45" s="446">
        <v>0</v>
      </c>
      <c r="J45" s="446">
        <v>29</v>
      </c>
      <c r="K45" s="523"/>
      <c r="L45" s="446"/>
      <c r="M45" s="446"/>
      <c r="N45" s="523"/>
      <c r="O45" s="446"/>
      <c r="P45" s="446"/>
      <c r="Q45" s="523"/>
      <c r="R45" s="446"/>
      <c r="S45" s="446"/>
      <c r="T45" s="523"/>
      <c r="U45" s="446"/>
      <c r="V45" s="446"/>
      <c r="W45" s="524"/>
      <c r="X45" s="447"/>
      <c r="Y45" s="447"/>
      <c r="Z45" s="447"/>
    </row>
    <row r="46" spans="1:26" s="157" customFormat="1" ht="25.5">
      <c r="A46" s="45" t="s">
        <v>54</v>
      </c>
      <c r="B46" s="143" t="s">
        <v>66</v>
      </c>
      <c r="C46" s="27" t="s">
        <v>61</v>
      </c>
      <c r="D46" s="1"/>
      <c r="E46" s="519"/>
      <c r="F46" s="1"/>
      <c r="G46" s="1"/>
      <c r="H46" s="48"/>
      <c r="I46" s="6"/>
      <c r="J46" s="6"/>
      <c r="K46" s="48"/>
      <c r="L46" s="6"/>
      <c r="M46" s="6"/>
      <c r="N46" s="48"/>
      <c r="O46" s="6"/>
      <c r="P46" s="6"/>
      <c r="Q46" s="48"/>
      <c r="R46" s="6"/>
      <c r="S46" s="6"/>
      <c r="T46" s="48"/>
      <c r="U46" s="6"/>
      <c r="V46" s="6"/>
      <c r="W46" s="3"/>
      <c r="X46" s="3"/>
      <c r="Y46" s="3"/>
      <c r="Z46" s="3"/>
    </row>
    <row r="47" spans="1:26" s="118" customFormat="1" ht="18.75" customHeight="1">
      <c r="A47" s="115">
        <v>4</v>
      </c>
      <c r="B47" s="44" t="s">
        <v>67</v>
      </c>
      <c r="C47" s="115" t="s">
        <v>61</v>
      </c>
      <c r="D47" s="520"/>
      <c r="E47" s="521"/>
      <c r="F47" s="1"/>
      <c r="G47" s="1"/>
      <c r="H47" s="48"/>
      <c r="I47" s="6"/>
      <c r="J47" s="6"/>
      <c r="K47" s="48"/>
      <c r="L47" s="6"/>
      <c r="M47" s="6"/>
      <c r="N47" s="48"/>
      <c r="O47" s="6"/>
      <c r="P47" s="6"/>
      <c r="Q47" s="48"/>
      <c r="R47" s="6"/>
      <c r="S47" s="6"/>
      <c r="T47" s="48"/>
      <c r="U47" s="6"/>
      <c r="V47" s="6"/>
      <c r="W47" s="3"/>
      <c r="X47" s="3"/>
      <c r="Y47" s="3"/>
      <c r="Z47" s="3"/>
    </row>
    <row r="48" spans="1:26" s="157" customFormat="1" ht="38.25">
      <c r="A48" s="45" t="s">
        <v>54</v>
      </c>
      <c r="B48" s="143" t="s">
        <v>68</v>
      </c>
      <c r="C48" s="27" t="s">
        <v>61</v>
      </c>
      <c r="D48" s="1"/>
      <c r="E48" s="519"/>
      <c r="F48" s="1"/>
      <c r="G48" s="1"/>
      <c r="H48" s="48"/>
      <c r="I48" s="6"/>
      <c r="J48" s="6"/>
      <c r="K48" s="48"/>
      <c r="L48" s="6"/>
      <c r="M48" s="6"/>
      <c r="N48" s="48"/>
      <c r="O48" s="6"/>
      <c r="P48" s="6"/>
      <c r="Q48" s="48"/>
      <c r="R48" s="6"/>
      <c r="S48" s="6"/>
      <c r="T48" s="48"/>
      <c r="U48" s="6"/>
      <c r="V48" s="6"/>
      <c r="W48" s="3"/>
      <c r="X48" s="3"/>
      <c r="Y48" s="3"/>
      <c r="Z48" s="3"/>
    </row>
    <row r="49" spans="1:26" s="157" customFormat="1" ht="25.5">
      <c r="A49" s="53" t="s">
        <v>69</v>
      </c>
      <c r="B49" s="54" t="s">
        <v>70</v>
      </c>
      <c r="C49" s="27"/>
      <c r="D49" s="21"/>
      <c r="E49" s="51"/>
      <c r="F49" s="21"/>
      <c r="G49" s="21"/>
      <c r="H49" s="159"/>
      <c r="I49" s="6"/>
      <c r="J49" s="6"/>
      <c r="K49" s="51"/>
      <c r="L49" s="6"/>
      <c r="M49" s="6"/>
      <c r="N49" s="51"/>
      <c r="O49" s="6"/>
      <c r="P49" s="6"/>
      <c r="Q49" s="51"/>
      <c r="R49" s="6"/>
      <c r="S49" s="6"/>
      <c r="T49" s="51"/>
      <c r="U49" s="6"/>
      <c r="V49" s="6"/>
      <c r="W49" s="36"/>
      <c r="X49" s="2"/>
      <c r="Y49" s="2"/>
      <c r="Z49" s="2"/>
    </row>
    <row r="50" spans="1:26" s="157" customFormat="1" ht="38.25">
      <c r="A50" s="53" t="s">
        <v>69</v>
      </c>
      <c r="B50" s="54" t="s">
        <v>71</v>
      </c>
      <c r="C50" s="27"/>
      <c r="D50" s="21"/>
      <c r="E50" s="51"/>
      <c r="F50" s="21"/>
      <c r="G50" s="21"/>
      <c r="H50" s="159"/>
      <c r="I50" s="6"/>
      <c r="J50" s="6"/>
      <c r="K50" s="51"/>
      <c r="L50" s="6"/>
      <c r="M50" s="6"/>
      <c r="N50" s="51"/>
      <c r="O50" s="6"/>
      <c r="P50" s="6"/>
      <c r="Q50" s="51"/>
      <c r="R50" s="6"/>
      <c r="S50" s="6"/>
      <c r="T50" s="51"/>
      <c r="U50" s="6"/>
      <c r="V50" s="6"/>
      <c r="W50" s="36"/>
      <c r="X50" s="2"/>
      <c r="Y50" s="2"/>
      <c r="Z50" s="2"/>
    </row>
    <row r="51" spans="1:26" s="480" customFormat="1" ht="12.75" customHeight="1">
      <c r="A51" s="489">
        <v>5</v>
      </c>
      <c r="B51" s="490" t="s">
        <v>72</v>
      </c>
      <c r="C51" s="473" t="s">
        <v>61</v>
      </c>
      <c r="D51" s="475">
        <f>30+3+1</f>
        <v>34</v>
      </c>
      <c r="E51" s="491"/>
      <c r="F51" s="491">
        <v>-4</v>
      </c>
      <c r="G51" s="491">
        <f>F51+23</f>
        <v>19</v>
      </c>
      <c r="H51" s="492"/>
      <c r="I51" s="492">
        <v>2</v>
      </c>
      <c r="J51" s="492">
        <f>7+2</f>
        <v>9</v>
      </c>
      <c r="K51" s="474"/>
      <c r="L51" s="476"/>
      <c r="M51" s="476"/>
      <c r="N51" s="474"/>
      <c r="O51" s="476"/>
      <c r="P51" s="476"/>
      <c r="Q51" s="474"/>
      <c r="R51" s="476">
        <v>0</v>
      </c>
      <c r="S51" s="476">
        <f>R51+1</f>
        <v>1</v>
      </c>
      <c r="T51" s="474"/>
      <c r="U51" s="476">
        <v>0</v>
      </c>
      <c r="V51" s="476">
        <f>U51+3</f>
        <v>3</v>
      </c>
      <c r="W51" s="477">
        <f>T51+Q51+N51+K51+H51+E51</f>
        <v>0</v>
      </c>
      <c r="X51" s="478">
        <f>U51+R51+O51+L51+I51+F51</f>
        <v>-2</v>
      </c>
      <c r="Y51" s="478">
        <f>V51+S51+P51+M51+J51+G51</f>
        <v>32</v>
      </c>
      <c r="Z51" s="479"/>
    </row>
    <row r="52" spans="1:26" s="505" customFormat="1" ht="14.25" customHeight="1">
      <c r="A52" s="493" t="s">
        <v>54</v>
      </c>
      <c r="B52" s="494" t="s">
        <v>73</v>
      </c>
      <c r="C52" s="495" t="s">
        <v>48</v>
      </c>
      <c r="D52" s="496">
        <f>658.562+184.5+1306.031</f>
        <v>2149.093</v>
      </c>
      <c r="E52" s="488"/>
      <c r="F52" s="497">
        <v>-35.203</v>
      </c>
      <c r="G52" s="497">
        <f>F52+567.201</f>
        <v>531.998</v>
      </c>
      <c r="H52" s="498"/>
      <c r="I52" s="497">
        <f>102.061-91.361</f>
        <v>10.700000000000003</v>
      </c>
      <c r="J52" s="497">
        <f>I52+91.361</f>
        <v>102.061</v>
      </c>
      <c r="K52" s="494"/>
      <c r="L52" s="499"/>
      <c r="M52" s="499"/>
      <c r="N52" s="494"/>
      <c r="O52" s="499"/>
      <c r="P52" s="499"/>
      <c r="Q52" s="494"/>
      <c r="R52" s="499">
        <v>0</v>
      </c>
      <c r="S52" s="500">
        <f>R52+1306.031</f>
        <v>1306.031</v>
      </c>
      <c r="T52" s="494"/>
      <c r="U52" s="501">
        <v>0</v>
      </c>
      <c r="V52" s="501">
        <f>U52+184.5</f>
        <v>184.5</v>
      </c>
      <c r="W52" s="502">
        <f aca="true" t="shared" si="7" ref="W52:W63">T52+Q52+N52+K52+H52+E52</f>
        <v>0</v>
      </c>
      <c r="X52" s="503">
        <f aca="true" t="shared" si="8" ref="X52:X63">U52+R52+O52+L52+I52+F52</f>
        <v>-24.503</v>
      </c>
      <c r="Y52" s="503">
        <f aca="true" t="shared" si="9" ref="Y52:Y63">V52+S52+P52+M52+J52+G52</f>
        <v>2124.59</v>
      </c>
      <c r="Z52" s="503"/>
    </row>
    <row r="53" spans="1:26" s="505" customFormat="1" ht="14.25" customHeight="1">
      <c r="A53" s="493" t="s">
        <v>54</v>
      </c>
      <c r="B53" s="494" t="s">
        <v>74</v>
      </c>
      <c r="C53" s="495" t="s">
        <v>48</v>
      </c>
      <c r="D53" s="496">
        <f>59.96+632.808</f>
        <v>692.768</v>
      </c>
      <c r="E53" s="488"/>
      <c r="F53" s="506">
        <v>0</v>
      </c>
      <c r="G53" s="497">
        <f>F53+59.96</f>
        <v>59.96</v>
      </c>
      <c r="H53" s="488"/>
      <c r="I53" s="499"/>
      <c r="J53" s="499"/>
      <c r="K53" s="494"/>
      <c r="L53" s="499"/>
      <c r="M53" s="499"/>
      <c r="N53" s="494"/>
      <c r="O53" s="499"/>
      <c r="P53" s="499"/>
      <c r="Q53" s="494"/>
      <c r="R53" s="500">
        <v>0</v>
      </c>
      <c r="S53" s="500">
        <f>R53+632.808</f>
        <v>632.808</v>
      </c>
      <c r="T53" s="494"/>
      <c r="U53" s="499"/>
      <c r="V53" s="499"/>
      <c r="W53" s="502">
        <f t="shared" si="7"/>
        <v>0</v>
      </c>
      <c r="X53" s="504">
        <f t="shared" si="8"/>
        <v>0</v>
      </c>
      <c r="Y53" s="503">
        <f t="shared" si="9"/>
        <v>692.768</v>
      </c>
      <c r="Z53" s="503"/>
    </row>
    <row r="54" spans="1:26" s="480" customFormat="1" ht="14.25" customHeight="1">
      <c r="A54" s="473">
        <v>6</v>
      </c>
      <c r="B54" s="474" t="s">
        <v>75</v>
      </c>
      <c r="C54" s="473" t="s">
        <v>61</v>
      </c>
      <c r="D54" s="475">
        <v>46</v>
      </c>
      <c r="E54" s="491"/>
      <c r="F54" s="491">
        <v>-3</v>
      </c>
      <c r="G54" s="491">
        <f>F54+23</f>
        <v>20</v>
      </c>
      <c r="H54" s="474"/>
      <c r="I54" s="475">
        <v>6</v>
      </c>
      <c r="J54" s="475">
        <f>I54+22</f>
        <v>28</v>
      </c>
      <c r="K54" s="474"/>
      <c r="L54" s="476"/>
      <c r="M54" s="476"/>
      <c r="N54" s="474"/>
      <c r="O54" s="476"/>
      <c r="P54" s="476"/>
      <c r="Q54" s="474"/>
      <c r="R54" s="476"/>
      <c r="S54" s="476"/>
      <c r="T54" s="474"/>
      <c r="U54" s="476">
        <v>0</v>
      </c>
      <c r="V54" s="476">
        <f>U54+1</f>
        <v>1</v>
      </c>
      <c r="W54" s="477">
        <f t="shared" si="7"/>
        <v>0</v>
      </c>
      <c r="X54" s="478">
        <f t="shared" si="8"/>
        <v>3</v>
      </c>
      <c r="Y54" s="478">
        <f t="shared" si="9"/>
        <v>49</v>
      </c>
      <c r="Z54" s="479"/>
    </row>
    <row r="55" spans="1:26" s="505" customFormat="1" ht="14.25" customHeight="1">
      <c r="A55" s="493" t="s">
        <v>54</v>
      </c>
      <c r="B55" s="494" t="s">
        <v>73</v>
      </c>
      <c r="C55" s="495" t="s">
        <v>48</v>
      </c>
      <c r="D55" s="496">
        <f>902.67+14</f>
        <v>916.67</v>
      </c>
      <c r="E55" s="488"/>
      <c r="F55" s="497">
        <v>157.202</v>
      </c>
      <c r="G55" s="497">
        <f>F55+457.02</f>
        <v>614.222</v>
      </c>
      <c r="H55" s="507"/>
      <c r="I55" s="507">
        <v>-59.49</v>
      </c>
      <c r="J55" s="507">
        <f>I55+445.65</f>
        <v>386.15999999999997</v>
      </c>
      <c r="K55" s="494"/>
      <c r="L55" s="499"/>
      <c r="M55" s="499"/>
      <c r="N55" s="494"/>
      <c r="O55" s="499"/>
      <c r="P55" s="499"/>
      <c r="Q55" s="494"/>
      <c r="R55" s="499"/>
      <c r="S55" s="499"/>
      <c r="T55" s="494"/>
      <c r="U55" s="499">
        <v>0</v>
      </c>
      <c r="V55" s="499">
        <f>U55+14</f>
        <v>14</v>
      </c>
      <c r="W55" s="502">
        <f t="shared" si="7"/>
        <v>0</v>
      </c>
      <c r="X55" s="503">
        <f t="shared" si="8"/>
        <v>97.71199999999999</v>
      </c>
      <c r="Y55" s="503">
        <f t="shared" si="9"/>
        <v>1014.382</v>
      </c>
      <c r="Z55" s="503"/>
    </row>
    <row r="56" spans="1:26" s="505" customFormat="1" ht="14.25" customHeight="1">
      <c r="A56" s="493" t="s">
        <v>54</v>
      </c>
      <c r="B56" s="494" t="s">
        <v>74</v>
      </c>
      <c r="C56" s="495" t="s">
        <v>48</v>
      </c>
      <c r="D56" s="508">
        <f>631.042+8</f>
        <v>639.042</v>
      </c>
      <c r="E56" s="488"/>
      <c r="F56" s="497">
        <v>0</v>
      </c>
      <c r="G56" s="497">
        <f>F56+315.392</f>
        <v>315.392</v>
      </c>
      <c r="H56" s="507"/>
      <c r="I56" s="507">
        <v>-17.7</v>
      </c>
      <c r="J56" s="507">
        <f>I56+315.65</f>
        <v>297.95</v>
      </c>
      <c r="K56" s="494"/>
      <c r="L56" s="499"/>
      <c r="M56" s="499"/>
      <c r="N56" s="494"/>
      <c r="O56" s="499"/>
      <c r="P56" s="499"/>
      <c r="Q56" s="494"/>
      <c r="R56" s="499"/>
      <c r="S56" s="499"/>
      <c r="T56" s="494"/>
      <c r="U56" s="499">
        <v>0</v>
      </c>
      <c r="V56" s="499">
        <f>U56+8</f>
        <v>8</v>
      </c>
      <c r="W56" s="502">
        <f t="shared" si="7"/>
        <v>0</v>
      </c>
      <c r="X56" s="503">
        <f t="shared" si="8"/>
        <v>-17.7</v>
      </c>
      <c r="Y56" s="503">
        <f t="shared" si="9"/>
        <v>621.342</v>
      </c>
      <c r="Z56" s="503"/>
    </row>
    <row r="57" spans="1:26" s="505" customFormat="1" ht="14.25" customHeight="1">
      <c r="A57" s="493" t="s">
        <v>54</v>
      </c>
      <c r="B57" s="494" t="s">
        <v>76</v>
      </c>
      <c r="C57" s="495" t="s">
        <v>48</v>
      </c>
      <c r="D57" s="503">
        <f>658.014+650.238+4</f>
        <v>1312.252</v>
      </c>
      <c r="E57" s="488"/>
      <c r="F57" s="497">
        <v>413.205</v>
      </c>
      <c r="G57" s="497">
        <f>F57+658.014</f>
        <v>1071.219</v>
      </c>
      <c r="H57" s="497"/>
      <c r="I57" s="500">
        <v>218.864</v>
      </c>
      <c r="J57" s="500">
        <f>I57+650.238</f>
        <v>869.1020000000001</v>
      </c>
      <c r="K57" s="494"/>
      <c r="L57" s="499"/>
      <c r="M57" s="499"/>
      <c r="N57" s="494"/>
      <c r="O57" s="499"/>
      <c r="P57" s="499"/>
      <c r="Q57" s="494"/>
      <c r="R57" s="499"/>
      <c r="S57" s="499"/>
      <c r="T57" s="494"/>
      <c r="U57" s="499">
        <v>2</v>
      </c>
      <c r="V57" s="499">
        <f>U57+4</f>
        <v>6</v>
      </c>
      <c r="W57" s="502">
        <f t="shared" si="7"/>
        <v>0</v>
      </c>
      <c r="X57" s="503">
        <f t="shared" si="8"/>
        <v>634.069</v>
      </c>
      <c r="Y57" s="503">
        <f t="shared" si="9"/>
        <v>1946.3210000000001</v>
      </c>
      <c r="Z57" s="503"/>
    </row>
    <row r="58" spans="1:26" s="505" customFormat="1" ht="14.25" customHeight="1">
      <c r="A58" s="493" t="s">
        <v>54</v>
      </c>
      <c r="B58" s="494" t="s">
        <v>77</v>
      </c>
      <c r="C58" s="495" t="s">
        <v>78</v>
      </c>
      <c r="D58" s="504">
        <v>2578</v>
      </c>
      <c r="E58" s="494"/>
      <c r="F58" s="504">
        <v>1346</v>
      </c>
      <c r="G58" s="504">
        <v>1346</v>
      </c>
      <c r="H58" s="497"/>
      <c r="I58" s="499">
        <v>1228</v>
      </c>
      <c r="J58" s="499">
        <v>1228</v>
      </c>
      <c r="K58" s="494"/>
      <c r="L58" s="499"/>
      <c r="M58" s="499"/>
      <c r="N58" s="494"/>
      <c r="O58" s="499"/>
      <c r="P58" s="499"/>
      <c r="Q58" s="494"/>
      <c r="R58" s="499"/>
      <c r="S58" s="499"/>
      <c r="T58" s="494"/>
      <c r="U58" s="499">
        <v>16</v>
      </c>
      <c r="V58" s="499">
        <f>U58</f>
        <v>16</v>
      </c>
      <c r="W58" s="502">
        <f t="shared" si="7"/>
        <v>0</v>
      </c>
      <c r="X58" s="504">
        <f t="shared" si="8"/>
        <v>2590</v>
      </c>
      <c r="Y58" s="504">
        <f t="shared" si="9"/>
        <v>2590</v>
      </c>
      <c r="Z58" s="503"/>
    </row>
    <row r="59" spans="1:26" s="505" customFormat="1" ht="14.25" customHeight="1">
      <c r="A59" s="493" t="s">
        <v>54</v>
      </c>
      <c r="B59" s="494" t="s">
        <v>79</v>
      </c>
      <c r="C59" s="495" t="s">
        <v>48</v>
      </c>
      <c r="D59" s="496">
        <f>36.244+41.679+0.04</f>
        <v>77.96300000000001</v>
      </c>
      <c r="E59" s="494"/>
      <c r="F59" s="503">
        <v>11.983</v>
      </c>
      <c r="G59" s="503">
        <f>F59+36.244</f>
        <v>48.227000000000004</v>
      </c>
      <c r="H59" s="497"/>
      <c r="I59" s="500">
        <v>16.796</v>
      </c>
      <c r="J59" s="500">
        <f>I59+41.679</f>
        <v>58.475</v>
      </c>
      <c r="K59" s="494"/>
      <c r="L59" s="499"/>
      <c r="M59" s="499"/>
      <c r="N59" s="494"/>
      <c r="O59" s="499"/>
      <c r="P59" s="499"/>
      <c r="Q59" s="494"/>
      <c r="R59" s="499"/>
      <c r="S59" s="499"/>
      <c r="T59" s="494"/>
      <c r="U59" s="501">
        <v>0.02</v>
      </c>
      <c r="V59" s="501">
        <f>U59+0.04</f>
        <v>0.06</v>
      </c>
      <c r="W59" s="502">
        <f t="shared" si="7"/>
        <v>0</v>
      </c>
      <c r="X59" s="503">
        <f t="shared" si="8"/>
        <v>28.799</v>
      </c>
      <c r="Y59" s="503">
        <f t="shared" si="9"/>
        <v>106.762</v>
      </c>
      <c r="Z59" s="503"/>
    </row>
    <row r="60" spans="1:26" s="485" customFormat="1" ht="25.5">
      <c r="A60" s="483">
        <v>7</v>
      </c>
      <c r="B60" s="482" t="s">
        <v>145</v>
      </c>
      <c r="C60" s="481" t="s">
        <v>61</v>
      </c>
      <c r="D60" s="483">
        <v>13</v>
      </c>
      <c r="E60" s="483"/>
      <c r="F60" s="483">
        <v>1</v>
      </c>
      <c r="G60" s="483">
        <f>F60+5</f>
        <v>6</v>
      </c>
      <c r="H60" s="484"/>
      <c r="I60" s="486">
        <v>-1</v>
      </c>
      <c r="J60" s="486">
        <f>I60+8</f>
        <v>7</v>
      </c>
      <c r="K60" s="483"/>
      <c r="L60" s="486"/>
      <c r="M60" s="486"/>
      <c r="N60" s="483"/>
      <c r="O60" s="486"/>
      <c r="P60" s="486"/>
      <c r="Q60" s="483"/>
      <c r="R60" s="486"/>
      <c r="S60" s="486"/>
      <c r="T60" s="483"/>
      <c r="U60" s="486"/>
      <c r="V60" s="486"/>
      <c r="W60" s="477">
        <f t="shared" si="7"/>
        <v>0</v>
      </c>
      <c r="X60" s="478">
        <f t="shared" si="8"/>
        <v>0</v>
      </c>
      <c r="Y60" s="478">
        <f t="shared" si="9"/>
        <v>13</v>
      </c>
      <c r="Z60" s="487"/>
    </row>
    <row r="61" spans="1:26" s="516" customFormat="1" ht="38.25">
      <c r="A61" s="509" t="s">
        <v>54</v>
      </c>
      <c r="B61" s="510" t="s">
        <v>144</v>
      </c>
      <c r="C61" s="511" t="s">
        <v>61</v>
      </c>
      <c r="D61" s="512"/>
      <c r="E61" s="513"/>
      <c r="F61" s="512"/>
      <c r="G61" s="512"/>
      <c r="H61" s="514"/>
      <c r="I61" s="515"/>
      <c r="J61" s="515"/>
      <c r="K61" s="513"/>
      <c r="L61" s="515"/>
      <c r="M61" s="515"/>
      <c r="N61" s="513"/>
      <c r="O61" s="515"/>
      <c r="P61" s="515"/>
      <c r="Q61" s="513"/>
      <c r="R61" s="515"/>
      <c r="S61" s="515"/>
      <c r="T61" s="513"/>
      <c r="U61" s="515"/>
      <c r="V61" s="515"/>
      <c r="W61" s="502">
        <f t="shared" si="7"/>
        <v>0</v>
      </c>
      <c r="X61" s="504">
        <f t="shared" si="8"/>
        <v>0</v>
      </c>
      <c r="Y61" s="504">
        <f t="shared" si="9"/>
        <v>0</v>
      </c>
      <c r="Z61" s="503"/>
    </row>
    <row r="62" spans="1:26" s="505" customFormat="1" ht="14.25" customHeight="1">
      <c r="A62" s="493" t="s">
        <v>54</v>
      </c>
      <c r="B62" s="517" t="s">
        <v>80</v>
      </c>
      <c r="C62" s="495" t="s">
        <v>61</v>
      </c>
      <c r="D62" s="496">
        <v>13</v>
      </c>
      <c r="E62" s="494"/>
      <c r="F62" s="496">
        <v>1</v>
      </c>
      <c r="G62" s="496">
        <v>6</v>
      </c>
      <c r="H62" s="488"/>
      <c r="I62" s="499">
        <v>-1</v>
      </c>
      <c r="J62" s="499">
        <v>7</v>
      </c>
      <c r="K62" s="494"/>
      <c r="L62" s="499"/>
      <c r="M62" s="499"/>
      <c r="N62" s="494"/>
      <c r="O62" s="499"/>
      <c r="P62" s="499"/>
      <c r="Q62" s="494"/>
      <c r="R62" s="499"/>
      <c r="S62" s="499"/>
      <c r="T62" s="494"/>
      <c r="U62" s="499"/>
      <c r="V62" s="499"/>
      <c r="W62" s="502">
        <f t="shared" si="7"/>
        <v>0</v>
      </c>
      <c r="X62" s="504">
        <f t="shared" si="8"/>
        <v>0</v>
      </c>
      <c r="Y62" s="504">
        <f t="shared" si="9"/>
        <v>13</v>
      </c>
      <c r="Z62" s="503"/>
    </row>
    <row r="63" spans="1:26" s="505" customFormat="1" ht="14.25" customHeight="1">
      <c r="A63" s="493" t="s">
        <v>54</v>
      </c>
      <c r="B63" s="494" t="s">
        <v>143</v>
      </c>
      <c r="C63" s="495" t="s">
        <v>61</v>
      </c>
      <c r="D63" s="496"/>
      <c r="E63" s="494"/>
      <c r="F63" s="496"/>
      <c r="G63" s="496"/>
      <c r="H63" s="488"/>
      <c r="I63" s="499"/>
      <c r="J63" s="499"/>
      <c r="K63" s="494"/>
      <c r="L63" s="499"/>
      <c r="M63" s="499"/>
      <c r="N63" s="494"/>
      <c r="O63" s="499"/>
      <c r="P63" s="499"/>
      <c r="Q63" s="494"/>
      <c r="R63" s="499"/>
      <c r="S63" s="499"/>
      <c r="T63" s="494"/>
      <c r="U63" s="499"/>
      <c r="V63" s="499"/>
      <c r="W63" s="502">
        <f t="shared" si="7"/>
        <v>0</v>
      </c>
      <c r="X63" s="504">
        <f t="shared" si="8"/>
        <v>0</v>
      </c>
      <c r="Y63" s="504">
        <f t="shared" si="9"/>
        <v>0</v>
      </c>
      <c r="Z63" s="503"/>
    </row>
    <row r="64" spans="1:26" s="184" customFormat="1" ht="25.5">
      <c r="A64" s="178" t="s">
        <v>81</v>
      </c>
      <c r="B64" s="179" t="s">
        <v>82</v>
      </c>
      <c r="C64" s="178"/>
      <c r="D64" s="180"/>
      <c r="E64" s="181"/>
      <c r="F64" s="67"/>
      <c r="G64" s="67"/>
      <c r="H64" s="183"/>
      <c r="I64" s="68"/>
      <c r="J64" s="68"/>
      <c r="K64" s="181"/>
      <c r="L64" s="68"/>
      <c r="M64" s="68"/>
      <c r="N64" s="181"/>
      <c r="O64" s="68"/>
      <c r="P64" s="68"/>
      <c r="Q64" s="181"/>
      <c r="R64" s="68"/>
      <c r="S64" s="68"/>
      <c r="T64" s="181"/>
      <c r="U64" s="68"/>
      <c r="V64" s="68"/>
      <c r="W64" s="282"/>
      <c r="X64" s="66"/>
      <c r="Y64" s="66"/>
      <c r="Z64" s="66"/>
    </row>
    <row r="65" spans="1:26" s="379" customFormat="1" ht="14.25" customHeight="1">
      <c r="A65" s="373">
        <v>1</v>
      </c>
      <c r="B65" s="374" t="s">
        <v>83</v>
      </c>
      <c r="C65" s="373" t="s">
        <v>84</v>
      </c>
      <c r="D65" s="210">
        <v>263495</v>
      </c>
      <c r="E65" s="210">
        <f>E66+E67</f>
        <v>25047</v>
      </c>
      <c r="F65" s="375">
        <f>111751+E65</f>
        <v>136798</v>
      </c>
      <c r="G65" s="375">
        <f>G66+G67</f>
        <v>3789437</v>
      </c>
      <c r="H65" s="376"/>
      <c r="I65" s="377">
        <v>0</v>
      </c>
      <c r="J65" s="377">
        <v>0</v>
      </c>
      <c r="K65" s="378"/>
      <c r="L65" s="377">
        <v>0</v>
      </c>
      <c r="M65" s="377">
        <v>0</v>
      </c>
      <c r="N65" s="378"/>
      <c r="O65" s="377">
        <v>0</v>
      </c>
      <c r="P65" s="377">
        <v>0</v>
      </c>
      <c r="Q65" s="378"/>
      <c r="R65" s="377">
        <v>0</v>
      </c>
      <c r="S65" s="377">
        <v>0</v>
      </c>
      <c r="T65" s="378"/>
      <c r="U65" s="377">
        <v>0</v>
      </c>
      <c r="V65" s="377">
        <v>0</v>
      </c>
      <c r="W65" s="375">
        <f aca="true" t="shared" si="10" ref="W65:W75">T65+Q65+N65+K65+H65+E65</f>
        <v>25047</v>
      </c>
      <c r="X65" s="375">
        <f aca="true" t="shared" si="11" ref="X65:X70">U65+R65+P65+L65+I65+F65</f>
        <v>136798</v>
      </c>
      <c r="Y65" s="375">
        <f aca="true" t="shared" si="12" ref="Y65:Y75">V65+S65+P65+M65+J65+G65</f>
        <v>3789437</v>
      </c>
      <c r="Z65" s="375"/>
    </row>
    <row r="66" spans="1:26" s="194" customFormat="1" ht="14.25" customHeight="1">
      <c r="A66" s="70" t="s">
        <v>54</v>
      </c>
      <c r="B66" s="190" t="s">
        <v>85</v>
      </c>
      <c r="C66" s="191" t="s">
        <v>84</v>
      </c>
      <c r="D66" s="211">
        <v>130917</v>
      </c>
      <c r="E66" s="211">
        <v>12605</v>
      </c>
      <c r="F66" s="69">
        <f>56117+E66</f>
        <v>68722</v>
      </c>
      <c r="G66" s="69">
        <v>1910751</v>
      </c>
      <c r="H66" s="376"/>
      <c r="I66" s="68">
        <v>0</v>
      </c>
      <c r="J66" s="68">
        <v>0</v>
      </c>
      <c r="K66" s="193"/>
      <c r="L66" s="68">
        <v>0</v>
      </c>
      <c r="M66" s="68">
        <v>0</v>
      </c>
      <c r="N66" s="193"/>
      <c r="O66" s="68">
        <v>0</v>
      </c>
      <c r="P66" s="68">
        <v>0</v>
      </c>
      <c r="Q66" s="193"/>
      <c r="R66" s="68">
        <v>0</v>
      </c>
      <c r="S66" s="68">
        <v>0</v>
      </c>
      <c r="T66" s="193"/>
      <c r="U66" s="68">
        <v>0</v>
      </c>
      <c r="V66" s="68">
        <v>0</v>
      </c>
      <c r="W66" s="69">
        <f t="shared" si="10"/>
        <v>12605</v>
      </c>
      <c r="X66" s="69">
        <f t="shared" si="11"/>
        <v>68722</v>
      </c>
      <c r="Y66" s="69">
        <f t="shared" si="12"/>
        <v>1910751</v>
      </c>
      <c r="Z66" s="69"/>
    </row>
    <row r="67" spans="1:26" s="194" customFormat="1" ht="14.25" customHeight="1">
      <c r="A67" s="70" t="s">
        <v>54</v>
      </c>
      <c r="B67" s="193" t="s">
        <v>86</v>
      </c>
      <c r="C67" s="191" t="s">
        <v>84</v>
      </c>
      <c r="D67" s="211">
        <v>132578</v>
      </c>
      <c r="E67" s="211">
        <v>12442</v>
      </c>
      <c r="F67" s="69">
        <f>55634+E67</f>
        <v>68076</v>
      </c>
      <c r="G67" s="69">
        <v>1878686</v>
      </c>
      <c r="H67" s="376"/>
      <c r="I67" s="68">
        <v>0</v>
      </c>
      <c r="J67" s="68">
        <v>0</v>
      </c>
      <c r="K67" s="193"/>
      <c r="L67" s="68">
        <v>0</v>
      </c>
      <c r="M67" s="68">
        <v>0</v>
      </c>
      <c r="N67" s="193"/>
      <c r="O67" s="68">
        <v>0</v>
      </c>
      <c r="P67" s="68">
        <v>0</v>
      </c>
      <c r="Q67" s="193"/>
      <c r="R67" s="68">
        <v>0</v>
      </c>
      <c r="S67" s="68">
        <v>0</v>
      </c>
      <c r="T67" s="193"/>
      <c r="U67" s="68">
        <v>0</v>
      </c>
      <c r="V67" s="68">
        <v>0</v>
      </c>
      <c r="W67" s="69">
        <f t="shared" si="10"/>
        <v>12442</v>
      </c>
      <c r="X67" s="69">
        <f t="shared" si="11"/>
        <v>68076</v>
      </c>
      <c r="Y67" s="69">
        <f t="shared" si="12"/>
        <v>1878686</v>
      </c>
      <c r="Z67" s="69"/>
    </row>
    <row r="68" spans="1:26" s="379" customFormat="1" ht="14.25" customHeight="1">
      <c r="A68" s="373">
        <v>2</v>
      </c>
      <c r="B68" s="378" t="s">
        <v>87</v>
      </c>
      <c r="C68" s="373" t="s">
        <v>84</v>
      </c>
      <c r="D68" s="210">
        <v>35412</v>
      </c>
      <c r="E68" s="210">
        <f>E69+E70</f>
        <v>3495</v>
      </c>
      <c r="F68" s="375">
        <f>15724+E68</f>
        <v>19219</v>
      </c>
      <c r="G68" s="375">
        <f>G69+G70</f>
        <v>446532</v>
      </c>
      <c r="H68" s="376"/>
      <c r="I68" s="377">
        <v>0</v>
      </c>
      <c r="J68" s="377">
        <v>0</v>
      </c>
      <c r="K68" s="378"/>
      <c r="L68" s="377">
        <v>0</v>
      </c>
      <c r="M68" s="377">
        <v>0</v>
      </c>
      <c r="N68" s="378"/>
      <c r="O68" s="377">
        <v>0</v>
      </c>
      <c r="P68" s="377">
        <v>0</v>
      </c>
      <c r="Q68" s="378"/>
      <c r="R68" s="377">
        <v>0</v>
      </c>
      <c r="S68" s="377">
        <v>0</v>
      </c>
      <c r="T68" s="378"/>
      <c r="U68" s="377">
        <v>0</v>
      </c>
      <c r="V68" s="377">
        <v>0</v>
      </c>
      <c r="W68" s="375">
        <f t="shared" si="10"/>
        <v>3495</v>
      </c>
      <c r="X68" s="375">
        <f t="shared" si="11"/>
        <v>19219</v>
      </c>
      <c r="Y68" s="375">
        <f t="shared" si="12"/>
        <v>446532</v>
      </c>
      <c r="Z68" s="375"/>
    </row>
    <row r="69" spans="1:26" s="194" customFormat="1" ht="14.25" customHeight="1">
      <c r="A69" s="70" t="s">
        <v>54</v>
      </c>
      <c r="B69" s="190" t="s">
        <v>85</v>
      </c>
      <c r="C69" s="191" t="s">
        <v>84</v>
      </c>
      <c r="D69" s="211">
        <v>17723</v>
      </c>
      <c r="E69" s="211">
        <v>1770</v>
      </c>
      <c r="F69" s="69">
        <f>8081+E69</f>
        <v>9851</v>
      </c>
      <c r="G69" s="69">
        <v>222875</v>
      </c>
      <c r="H69" s="376"/>
      <c r="I69" s="68">
        <v>0</v>
      </c>
      <c r="J69" s="68">
        <v>0</v>
      </c>
      <c r="K69" s="193"/>
      <c r="L69" s="68">
        <v>0</v>
      </c>
      <c r="M69" s="68">
        <v>0</v>
      </c>
      <c r="N69" s="193"/>
      <c r="O69" s="68">
        <v>0</v>
      </c>
      <c r="P69" s="68">
        <v>0</v>
      </c>
      <c r="Q69" s="193"/>
      <c r="R69" s="68">
        <v>0</v>
      </c>
      <c r="S69" s="68">
        <v>0</v>
      </c>
      <c r="T69" s="193"/>
      <c r="U69" s="68">
        <v>0</v>
      </c>
      <c r="V69" s="68">
        <v>0</v>
      </c>
      <c r="W69" s="69">
        <f t="shared" si="10"/>
        <v>1770</v>
      </c>
      <c r="X69" s="69">
        <f t="shared" si="11"/>
        <v>9851</v>
      </c>
      <c r="Y69" s="69">
        <f t="shared" si="12"/>
        <v>222875</v>
      </c>
      <c r="Z69" s="69"/>
    </row>
    <row r="70" spans="1:26" s="194" customFormat="1" ht="14.25" customHeight="1">
      <c r="A70" s="70" t="s">
        <v>54</v>
      </c>
      <c r="B70" s="193" t="s">
        <v>86</v>
      </c>
      <c r="C70" s="191" t="s">
        <v>84</v>
      </c>
      <c r="D70" s="211">
        <v>17689</v>
      </c>
      <c r="E70" s="211">
        <v>1725</v>
      </c>
      <c r="F70" s="69">
        <f>7643+E70</f>
        <v>9368</v>
      </c>
      <c r="G70" s="69">
        <v>223657</v>
      </c>
      <c r="H70" s="376"/>
      <c r="I70" s="68">
        <v>0</v>
      </c>
      <c r="J70" s="68">
        <v>0</v>
      </c>
      <c r="K70" s="193"/>
      <c r="L70" s="68">
        <v>0</v>
      </c>
      <c r="M70" s="68">
        <v>0</v>
      </c>
      <c r="N70" s="193"/>
      <c r="O70" s="68">
        <v>0</v>
      </c>
      <c r="P70" s="68">
        <v>0</v>
      </c>
      <c r="Q70" s="193"/>
      <c r="R70" s="68">
        <v>0</v>
      </c>
      <c r="S70" s="68">
        <v>0</v>
      </c>
      <c r="T70" s="193"/>
      <c r="U70" s="68">
        <v>0</v>
      </c>
      <c r="V70" s="68">
        <v>0</v>
      </c>
      <c r="W70" s="69">
        <f t="shared" si="10"/>
        <v>1725</v>
      </c>
      <c r="X70" s="69">
        <f t="shared" si="11"/>
        <v>9368</v>
      </c>
      <c r="Y70" s="69">
        <f t="shared" si="12"/>
        <v>223657</v>
      </c>
      <c r="Z70" s="69"/>
    </row>
    <row r="71" spans="1:26" s="379" customFormat="1" ht="14.25" customHeight="1">
      <c r="A71" s="373">
        <v>3</v>
      </c>
      <c r="B71" s="378" t="s">
        <v>88</v>
      </c>
      <c r="C71" s="373" t="s">
        <v>154</v>
      </c>
      <c r="D71" s="390">
        <v>198.291</v>
      </c>
      <c r="E71" s="387">
        <f>E72+E73</f>
        <v>17.311</v>
      </c>
      <c r="F71" s="380">
        <f>86.5+E71</f>
        <v>103.811</v>
      </c>
      <c r="G71" s="380">
        <f>G72+G73</f>
        <v>1942.9319999999998</v>
      </c>
      <c r="H71" s="376"/>
      <c r="I71" s="377">
        <v>0</v>
      </c>
      <c r="J71" s="377">
        <v>0</v>
      </c>
      <c r="K71" s="378"/>
      <c r="L71" s="377">
        <v>0</v>
      </c>
      <c r="M71" s="377">
        <v>0</v>
      </c>
      <c r="N71" s="378"/>
      <c r="O71" s="377">
        <v>0</v>
      </c>
      <c r="P71" s="377">
        <v>0</v>
      </c>
      <c r="Q71" s="378"/>
      <c r="R71" s="377">
        <v>0</v>
      </c>
      <c r="S71" s="377">
        <v>0</v>
      </c>
      <c r="T71" s="378"/>
      <c r="U71" s="377">
        <v>0</v>
      </c>
      <c r="V71" s="377">
        <v>0</v>
      </c>
      <c r="W71" s="380">
        <f t="shared" si="10"/>
        <v>17.311</v>
      </c>
      <c r="X71" s="380">
        <f>U71+R71+O71+L71+I71+F71</f>
        <v>103.811</v>
      </c>
      <c r="Y71" s="380">
        <f t="shared" si="12"/>
        <v>1942.9319999999998</v>
      </c>
      <c r="Z71" s="380"/>
    </row>
    <row r="72" spans="1:26" s="194" customFormat="1" ht="14.25" customHeight="1">
      <c r="A72" s="70" t="s">
        <v>54</v>
      </c>
      <c r="B72" s="193" t="s">
        <v>90</v>
      </c>
      <c r="C72" s="191" t="s">
        <v>154</v>
      </c>
      <c r="D72" s="388">
        <v>34.317</v>
      </c>
      <c r="E72" s="388">
        <v>5.224</v>
      </c>
      <c r="F72" s="66">
        <f>26.68+E72</f>
        <v>31.904</v>
      </c>
      <c r="G72" s="66">
        <v>643.941</v>
      </c>
      <c r="H72" s="376"/>
      <c r="I72" s="68">
        <v>0</v>
      </c>
      <c r="J72" s="68">
        <v>0</v>
      </c>
      <c r="K72" s="193"/>
      <c r="L72" s="68">
        <v>0</v>
      </c>
      <c r="M72" s="68">
        <v>0</v>
      </c>
      <c r="N72" s="193"/>
      <c r="O72" s="68">
        <v>0</v>
      </c>
      <c r="P72" s="68">
        <v>0</v>
      </c>
      <c r="Q72" s="193"/>
      <c r="R72" s="68">
        <v>0</v>
      </c>
      <c r="S72" s="68">
        <v>0</v>
      </c>
      <c r="T72" s="193"/>
      <c r="U72" s="68">
        <v>0</v>
      </c>
      <c r="V72" s="68">
        <v>0</v>
      </c>
      <c r="W72" s="66">
        <f t="shared" si="10"/>
        <v>5.224</v>
      </c>
      <c r="X72" s="66">
        <f>U72+R72+O72+L72+I72+F72</f>
        <v>31.904</v>
      </c>
      <c r="Y72" s="66">
        <f t="shared" si="12"/>
        <v>643.941</v>
      </c>
      <c r="Z72" s="66"/>
    </row>
    <row r="73" spans="1:26" s="194" customFormat="1" ht="14.25" customHeight="1">
      <c r="A73" s="70" t="s">
        <v>54</v>
      </c>
      <c r="B73" s="193" t="s">
        <v>91</v>
      </c>
      <c r="C73" s="191" t="s">
        <v>154</v>
      </c>
      <c r="D73" s="388">
        <v>163.974</v>
      </c>
      <c r="E73" s="388">
        <v>12.087</v>
      </c>
      <c r="F73" s="66">
        <f>59.82+E73</f>
        <v>71.907</v>
      </c>
      <c r="G73" s="66">
        <v>1298.9909999999998</v>
      </c>
      <c r="H73" s="376"/>
      <c r="I73" s="68">
        <v>0</v>
      </c>
      <c r="J73" s="68">
        <v>0</v>
      </c>
      <c r="K73" s="193"/>
      <c r="L73" s="68">
        <v>0</v>
      </c>
      <c r="M73" s="68">
        <v>0</v>
      </c>
      <c r="N73" s="193"/>
      <c r="O73" s="68">
        <v>0</v>
      </c>
      <c r="P73" s="68">
        <v>0</v>
      </c>
      <c r="Q73" s="193"/>
      <c r="R73" s="68">
        <v>0</v>
      </c>
      <c r="S73" s="68">
        <v>0</v>
      </c>
      <c r="T73" s="193"/>
      <c r="U73" s="68">
        <v>0</v>
      </c>
      <c r="V73" s="68">
        <v>0</v>
      </c>
      <c r="W73" s="66">
        <f t="shared" si="10"/>
        <v>12.087</v>
      </c>
      <c r="X73" s="66">
        <f>U73+R73+P73+L73+I73+F73</f>
        <v>71.907</v>
      </c>
      <c r="Y73" s="66">
        <f t="shared" si="12"/>
        <v>1298.9909999999998</v>
      </c>
      <c r="Z73" s="66"/>
    </row>
    <row r="74" spans="1:26" s="386" customFormat="1" ht="25.5">
      <c r="A74" s="381">
        <v>4</v>
      </c>
      <c r="B74" s="382" t="s">
        <v>92</v>
      </c>
      <c r="C74" s="381" t="s">
        <v>48</v>
      </c>
      <c r="D74" s="393">
        <v>249.992</v>
      </c>
      <c r="E74" s="389">
        <v>14.825</v>
      </c>
      <c r="F74" s="391">
        <f>101.78+E74</f>
        <v>116.605</v>
      </c>
      <c r="G74" s="391">
        <v>2339.8070000000002</v>
      </c>
      <c r="H74" s="376"/>
      <c r="I74" s="383">
        <v>0</v>
      </c>
      <c r="J74" s="383">
        <v>0</v>
      </c>
      <c r="K74" s="384"/>
      <c r="L74" s="383">
        <v>0</v>
      </c>
      <c r="M74" s="383">
        <v>0</v>
      </c>
      <c r="N74" s="384"/>
      <c r="O74" s="383">
        <v>0</v>
      </c>
      <c r="P74" s="383">
        <v>0</v>
      </c>
      <c r="Q74" s="384"/>
      <c r="R74" s="383">
        <v>0</v>
      </c>
      <c r="S74" s="383">
        <v>0</v>
      </c>
      <c r="T74" s="384"/>
      <c r="U74" s="383">
        <v>0</v>
      </c>
      <c r="V74" s="383">
        <v>0</v>
      </c>
      <c r="W74" s="380">
        <f t="shared" si="10"/>
        <v>14.825</v>
      </c>
      <c r="X74" s="380">
        <f>U74+R74+P74+L74+I74+F74</f>
        <v>116.605</v>
      </c>
      <c r="Y74" s="380">
        <f t="shared" si="12"/>
        <v>2339.8070000000002</v>
      </c>
      <c r="Z74" s="385"/>
    </row>
    <row r="75" spans="1:26" s="201" customFormat="1" ht="34.5" customHeight="1">
      <c r="A75" s="195"/>
      <c r="B75" s="196" t="s">
        <v>94</v>
      </c>
      <c r="C75" s="195" t="s">
        <v>48</v>
      </c>
      <c r="D75" s="392">
        <v>7.114</v>
      </c>
      <c r="E75" s="347">
        <v>0.856</v>
      </c>
      <c r="F75" s="283">
        <v>4.222</v>
      </c>
      <c r="G75" s="283">
        <v>21.159</v>
      </c>
      <c r="H75" s="198"/>
      <c r="I75" s="22">
        <v>0</v>
      </c>
      <c r="J75" s="22">
        <v>0</v>
      </c>
      <c r="K75" s="199"/>
      <c r="L75" s="22">
        <v>0</v>
      </c>
      <c r="M75" s="22">
        <v>0</v>
      </c>
      <c r="N75" s="199"/>
      <c r="O75" s="22">
        <v>0</v>
      </c>
      <c r="P75" s="22">
        <v>0</v>
      </c>
      <c r="Q75" s="199"/>
      <c r="R75" s="22">
        <v>0</v>
      </c>
      <c r="S75" s="22">
        <v>0</v>
      </c>
      <c r="T75" s="199"/>
      <c r="U75" s="22">
        <v>0</v>
      </c>
      <c r="V75" s="22">
        <v>0</v>
      </c>
      <c r="W75" s="348">
        <f t="shared" si="10"/>
        <v>0.856</v>
      </c>
      <c r="X75" s="283">
        <f>U75+R75+P75+L75+I75+F75</f>
        <v>4.222</v>
      </c>
      <c r="Y75" s="283">
        <f t="shared" si="12"/>
        <v>21.159</v>
      </c>
      <c r="Z75" s="209"/>
    </row>
    <row r="76" spans="1:26" s="409" customFormat="1" ht="17.25" customHeight="1">
      <c r="A76" s="402" t="s">
        <v>95</v>
      </c>
      <c r="B76" s="403" t="s">
        <v>96</v>
      </c>
      <c r="C76" s="402"/>
      <c r="D76" s="405"/>
      <c r="E76" s="403"/>
      <c r="F76" s="405"/>
      <c r="G76" s="405"/>
      <c r="H76" s="432"/>
      <c r="I76" s="406"/>
      <c r="J76" s="406"/>
      <c r="K76" s="403"/>
      <c r="L76" s="406"/>
      <c r="M76" s="406"/>
      <c r="N76" s="403"/>
      <c r="O76" s="406"/>
      <c r="P76" s="406"/>
      <c r="Q76" s="403"/>
      <c r="R76" s="406"/>
      <c r="S76" s="406"/>
      <c r="T76" s="403"/>
      <c r="U76" s="406"/>
      <c r="V76" s="406"/>
      <c r="W76" s="431"/>
      <c r="X76" s="407"/>
      <c r="Y76" s="411"/>
      <c r="Z76" s="408"/>
    </row>
    <row r="77" spans="1:26" s="409" customFormat="1" ht="14.25" customHeight="1">
      <c r="A77" s="402">
        <v>1</v>
      </c>
      <c r="B77" s="430" t="s">
        <v>97</v>
      </c>
      <c r="C77" s="402" t="s">
        <v>98</v>
      </c>
      <c r="D77" s="405"/>
      <c r="E77" s="431"/>
      <c r="F77" s="405"/>
      <c r="G77" s="405"/>
      <c r="H77" s="432"/>
      <c r="I77" s="406"/>
      <c r="J77" s="406"/>
      <c r="K77" s="403"/>
      <c r="L77" s="406"/>
      <c r="M77" s="406"/>
      <c r="N77" s="403"/>
      <c r="O77" s="406"/>
      <c r="P77" s="406"/>
      <c r="Q77" s="403"/>
      <c r="R77" s="406"/>
      <c r="S77" s="406"/>
      <c r="T77" s="403"/>
      <c r="U77" s="406"/>
      <c r="V77" s="406"/>
      <c r="W77" s="431">
        <v>4</v>
      </c>
      <c r="X77" s="407">
        <v>26</v>
      </c>
      <c r="Y77" s="411">
        <v>30</v>
      </c>
      <c r="Z77" s="408"/>
    </row>
    <row r="78" spans="1:26" s="401" customFormat="1" ht="14.25" customHeight="1">
      <c r="A78" s="413" t="s">
        <v>54</v>
      </c>
      <c r="B78" s="418" t="s">
        <v>99</v>
      </c>
      <c r="C78" s="394" t="s">
        <v>98</v>
      </c>
      <c r="D78" s="397"/>
      <c r="E78" s="428"/>
      <c r="F78" s="397"/>
      <c r="G78" s="397"/>
      <c r="H78" s="429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28">
        <v>4</v>
      </c>
      <c r="X78" s="399">
        <v>26</v>
      </c>
      <c r="Y78" s="412">
        <v>30</v>
      </c>
      <c r="Z78" s="408"/>
    </row>
    <row r="79" spans="1:26" s="441" customFormat="1" ht="25.5">
      <c r="A79" s="433" t="s">
        <v>54</v>
      </c>
      <c r="B79" s="335" t="s">
        <v>100</v>
      </c>
      <c r="C79" s="434" t="s">
        <v>98</v>
      </c>
      <c r="D79" s="435"/>
      <c r="E79" s="436"/>
      <c r="F79" s="435"/>
      <c r="G79" s="435"/>
      <c r="H79" s="437"/>
      <c r="I79" s="438"/>
      <c r="J79" s="438"/>
      <c r="K79" s="400"/>
      <c r="L79" s="438"/>
      <c r="M79" s="438"/>
      <c r="N79" s="400"/>
      <c r="O79" s="438"/>
      <c r="P79" s="438"/>
      <c r="Q79" s="400"/>
      <c r="R79" s="438"/>
      <c r="S79" s="438"/>
      <c r="T79" s="400"/>
      <c r="U79" s="438"/>
      <c r="V79" s="438"/>
      <c r="W79" s="436">
        <v>4</v>
      </c>
      <c r="X79" s="439">
        <v>26</v>
      </c>
      <c r="Y79" s="440">
        <v>30</v>
      </c>
      <c r="Z79" s="335" t="s">
        <v>147</v>
      </c>
    </row>
    <row r="80" spans="1:26" s="409" customFormat="1" ht="14.25" customHeight="1">
      <c r="A80" s="402">
        <v>2</v>
      </c>
      <c r="B80" s="403" t="s">
        <v>159</v>
      </c>
      <c r="C80" s="402" t="s">
        <v>101</v>
      </c>
      <c r="D80" s="405"/>
      <c r="E80" s="431"/>
      <c r="F80" s="405"/>
      <c r="G80" s="405"/>
      <c r="H80" s="432"/>
      <c r="I80" s="406"/>
      <c r="J80" s="406"/>
      <c r="K80" s="403"/>
      <c r="L80" s="406"/>
      <c r="M80" s="406"/>
      <c r="N80" s="403"/>
      <c r="O80" s="406"/>
      <c r="P80" s="406"/>
      <c r="Q80" s="403"/>
      <c r="R80" s="406"/>
      <c r="S80" s="406"/>
      <c r="T80" s="403"/>
      <c r="U80" s="406"/>
      <c r="V80" s="406"/>
      <c r="W80" s="431"/>
      <c r="X80" s="403"/>
      <c r="Y80" s="411">
        <v>0</v>
      </c>
      <c r="Z80" s="408"/>
    </row>
    <row r="81" spans="1:26" s="409" customFormat="1" ht="14.25" customHeight="1">
      <c r="A81" s="402">
        <v>3</v>
      </c>
      <c r="B81" s="403" t="s">
        <v>102</v>
      </c>
      <c r="C81" s="402"/>
      <c r="D81" s="405"/>
      <c r="E81" s="431"/>
      <c r="F81" s="405"/>
      <c r="G81" s="405"/>
      <c r="H81" s="432"/>
      <c r="I81" s="406"/>
      <c r="J81" s="406"/>
      <c r="K81" s="403"/>
      <c r="L81" s="406"/>
      <c r="M81" s="406"/>
      <c r="N81" s="403"/>
      <c r="O81" s="406"/>
      <c r="P81" s="406"/>
      <c r="Q81" s="403"/>
      <c r="R81" s="406"/>
      <c r="S81" s="406"/>
      <c r="T81" s="403"/>
      <c r="U81" s="406"/>
      <c r="V81" s="406"/>
      <c r="W81" s="431">
        <v>0</v>
      </c>
      <c r="X81" s="403">
        <v>2</v>
      </c>
      <c r="Y81" s="411">
        <v>2</v>
      </c>
      <c r="Z81" s="408"/>
    </row>
    <row r="82" spans="1:26" s="401" customFormat="1" ht="14.25" customHeight="1">
      <c r="A82" s="413" t="s">
        <v>54</v>
      </c>
      <c r="B82" s="418" t="s">
        <v>99</v>
      </c>
      <c r="C82" s="394" t="s">
        <v>103</v>
      </c>
      <c r="D82" s="397"/>
      <c r="E82" s="428"/>
      <c r="F82" s="397"/>
      <c r="G82" s="397"/>
      <c r="H82" s="429"/>
      <c r="I82" s="398"/>
      <c r="J82" s="398"/>
      <c r="K82" s="395"/>
      <c r="L82" s="398"/>
      <c r="M82" s="398"/>
      <c r="N82" s="395"/>
      <c r="O82" s="398"/>
      <c r="P82" s="398"/>
      <c r="Q82" s="395"/>
      <c r="R82" s="398"/>
      <c r="S82" s="398"/>
      <c r="T82" s="395"/>
      <c r="U82" s="398"/>
      <c r="V82" s="398"/>
      <c r="W82" s="428">
        <v>1</v>
      </c>
      <c r="X82" s="395">
        <v>1</v>
      </c>
      <c r="Y82" s="412">
        <v>2</v>
      </c>
      <c r="Z82" s="408"/>
    </row>
    <row r="83" spans="1:26" s="401" customFormat="1" ht="14.25" customHeight="1">
      <c r="A83" s="413" t="s">
        <v>54</v>
      </c>
      <c r="B83" s="418" t="s">
        <v>100</v>
      </c>
      <c r="C83" s="394" t="s">
        <v>103</v>
      </c>
      <c r="D83" s="397"/>
      <c r="E83" s="428"/>
      <c r="F83" s="397"/>
      <c r="G83" s="397"/>
      <c r="H83" s="429"/>
      <c r="I83" s="398"/>
      <c r="J83" s="398"/>
      <c r="K83" s="395"/>
      <c r="L83" s="398"/>
      <c r="M83" s="398"/>
      <c r="N83" s="395"/>
      <c r="O83" s="398"/>
      <c r="P83" s="398"/>
      <c r="Q83" s="395"/>
      <c r="R83" s="398"/>
      <c r="S83" s="398"/>
      <c r="T83" s="395"/>
      <c r="U83" s="398"/>
      <c r="V83" s="398"/>
      <c r="W83" s="428">
        <v>1</v>
      </c>
      <c r="X83" s="395">
        <v>1</v>
      </c>
      <c r="Y83" s="412">
        <v>2</v>
      </c>
      <c r="Z83" s="408"/>
    </row>
    <row r="84" spans="1:26" s="409" customFormat="1" ht="14.25" customHeight="1">
      <c r="A84" s="402">
        <v>4</v>
      </c>
      <c r="B84" s="430" t="s">
        <v>158</v>
      </c>
      <c r="C84" s="402" t="s">
        <v>103</v>
      </c>
      <c r="D84" s="405"/>
      <c r="E84" s="431"/>
      <c r="F84" s="405"/>
      <c r="G84" s="405"/>
      <c r="H84" s="432"/>
      <c r="I84" s="406"/>
      <c r="J84" s="406"/>
      <c r="K84" s="403"/>
      <c r="L84" s="406"/>
      <c r="M84" s="406"/>
      <c r="N84" s="403"/>
      <c r="O84" s="406"/>
      <c r="P84" s="406"/>
      <c r="Q84" s="403"/>
      <c r="R84" s="406"/>
      <c r="S84" s="406"/>
      <c r="T84" s="403"/>
      <c r="U84" s="406"/>
      <c r="V84" s="406"/>
      <c r="W84" s="431"/>
      <c r="X84" s="403"/>
      <c r="Y84" s="411">
        <v>0</v>
      </c>
      <c r="Z84" s="408"/>
    </row>
    <row r="85" spans="1:26" s="409" customFormat="1" ht="18" customHeight="1">
      <c r="A85" s="402" t="s">
        <v>104</v>
      </c>
      <c r="B85" s="403" t="s">
        <v>105</v>
      </c>
      <c r="C85" s="403"/>
      <c r="D85" s="405"/>
      <c r="E85" s="415"/>
      <c r="F85" s="405"/>
      <c r="G85" s="405"/>
      <c r="H85" s="403"/>
      <c r="I85" s="406"/>
      <c r="J85" s="406"/>
      <c r="K85" s="403"/>
      <c r="L85" s="406"/>
      <c r="M85" s="406"/>
      <c r="N85" s="403"/>
      <c r="O85" s="406"/>
      <c r="P85" s="406"/>
      <c r="Q85" s="403"/>
      <c r="R85" s="406"/>
      <c r="S85" s="406"/>
      <c r="T85" s="403"/>
      <c r="U85" s="406"/>
      <c r="V85" s="406"/>
      <c r="W85" s="415"/>
      <c r="X85" s="403"/>
      <c r="Y85" s="411">
        <v>0</v>
      </c>
      <c r="Z85" s="408"/>
    </row>
    <row r="86" spans="1:26" s="409" customFormat="1" ht="15" customHeight="1">
      <c r="A86" s="413" t="s">
        <v>54</v>
      </c>
      <c r="B86" s="395" t="s">
        <v>106</v>
      </c>
      <c r="C86" s="394" t="s">
        <v>107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5"/>
      <c r="X86" s="395">
        <v>4</v>
      </c>
      <c r="Y86" s="412">
        <v>4</v>
      </c>
      <c r="Z86" s="408"/>
    </row>
    <row r="87" spans="1:26" s="409" customFormat="1" ht="15" customHeight="1">
      <c r="A87" s="413" t="s">
        <v>54</v>
      </c>
      <c r="B87" s="395" t="s">
        <v>108</v>
      </c>
      <c r="C87" s="394" t="s">
        <v>109</v>
      </c>
      <c r="D87" s="397"/>
      <c r="E87" s="415"/>
      <c r="F87" s="397"/>
      <c r="G87" s="397"/>
      <c r="H87" s="395"/>
      <c r="I87" s="398"/>
      <c r="J87" s="398"/>
      <c r="K87" s="403"/>
      <c r="L87" s="398"/>
      <c r="M87" s="398"/>
      <c r="N87" s="403"/>
      <c r="O87" s="398"/>
      <c r="P87" s="398"/>
      <c r="Q87" s="403"/>
      <c r="R87" s="398"/>
      <c r="S87" s="398"/>
      <c r="T87" s="403"/>
      <c r="U87" s="398"/>
      <c r="V87" s="398"/>
      <c r="W87" s="415"/>
      <c r="X87" s="395">
        <v>2</v>
      </c>
      <c r="Y87" s="412">
        <v>2</v>
      </c>
      <c r="Z87" s="408"/>
    </row>
    <row r="88" spans="1:26" s="409" customFormat="1" ht="14.25" customHeight="1">
      <c r="A88" s="402" t="s">
        <v>110</v>
      </c>
      <c r="B88" s="403" t="s">
        <v>111</v>
      </c>
      <c r="C88" s="404"/>
      <c r="D88" s="405"/>
      <c r="E88" s="402"/>
      <c r="F88" s="405"/>
      <c r="G88" s="405"/>
      <c r="H88" s="402"/>
      <c r="I88" s="406"/>
      <c r="J88" s="406"/>
      <c r="K88" s="402"/>
      <c r="L88" s="406"/>
      <c r="M88" s="406"/>
      <c r="N88" s="402"/>
      <c r="O88" s="406"/>
      <c r="P88" s="406"/>
      <c r="Q88" s="402"/>
      <c r="R88" s="406"/>
      <c r="S88" s="406"/>
      <c r="T88" s="402"/>
      <c r="U88" s="406"/>
      <c r="V88" s="406"/>
      <c r="W88" s="402"/>
      <c r="X88" s="405">
        <v>55</v>
      </c>
      <c r="Y88" s="411">
        <v>55</v>
      </c>
      <c r="Z88" s="408"/>
    </row>
    <row r="89" spans="1:26" s="409" customFormat="1" ht="15" customHeight="1">
      <c r="A89" s="413" t="s">
        <v>54</v>
      </c>
      <c r="B89" s="395" t="s">
        <v>112</v>
      </c>
      <c r="C89" s="394" t="s">
        <v>111</v>
      </c>
      <c r="D89" s="397"/>
      <c r="E89" s="415"/>
      <c r="F89" s="397"/>
      <c r="G89" s="397"/>
      <c r="H89" s="395"/>
      <c r="I89" s="398"/>
      <c r="J89" s="398"/>
      <c r="K89" s="403"/>
      <c r="L89" s="398"/>
      <c r="M89" s="398"/>
      <c r="N89" s="403"/>
      <c r="O89" s="398"/>
      <c r="P89" s="398"/>
      <c r="Q89" s="403"/>
      <c r="R89" s="398"/>
      <c r="S89" s="398"/>
      <c r="T89" s="403"/>
      <c r="U89" s="398"/>
      <c r="V89" s="398"/>
      <c r="W89" s="415"/>
      <c r="X89" s="395">
        <v>45</v>
      </c>
      <c r="Y89" s="412">
        <v>45</v>
      </c>
      <c r="Z89" s="408"/>
    </row>
    <row r="90" spans="1:26" s="409" customFormat="1" ht="15" customHeight="1">
      <c r="A90" s="413" t="s">
        <v>54</v>
      </c>
      <c r="B90" s="395" t="s">
        <v>113</v>
      </c>
      <c r="C90" s="394" t="s">
        <v>111</v>
      </c>
      <c r="D90" s="397"/>
      <c r="E90" s="415"/>
      <c r="F90" s="397"/>
      <c r="G90" s="397"/>
      <c r="H90" s="395"/>
      <c r="I90" s="398"/>
      <c r="J90" s="398"/>
      <c r="K90" s="403"/>
      <c r="L90" s="398"/>
      <c r="M90" s="398"/>
      <c r="N90" s="403"/>
      <c r="O90" s="398"/>
      <c r="P90" s="398"/>
      <c r="Q90" s="403"/>
      <c r="R90" s="398"/>
      <c r="S90" s="398"/>
      <c r="T90" s="403"/>
      <c r="U90" s="398"/>
      <c r="V90" s="398"/>
      <c r="W90" s="415"/>
      <c r="X90" s="395">
        <v>10</v>
      </c>
      <c r="Y90" s="412">
        <v>10</v>
      </c>
      <c r="Z90" s="408"/>
    </row>
    <row r="91" spans="1:26" s="401" customFormat="1" ht="14.25" customHeight="1">
      <c r="A91" s="394" t="s">
        <v>114</v>
      </c>
      <c r="B91" s="395" t="s">
        <v>115</v>
      </c>
      <c r="C91" s="396"/>
      <c r="D91" s="397"/>
      <c r="E91" s="394"/>
      <c r="F91" s="397"/>
      <c r="G91" s="397"/>
      <c r="H91" s="394"/>
      <c r="I91" s="398"/>
      <c r="J91" s="398"/>
      <c r="K91" s="394"/>
      <c r="L91" s="398"/>
      <c r="M91" s="398"/>
      <c r="N91" s="394"/>
      <c r="O91" s="398"/>
      <c r="P91" s="398"/>
      <c r="Q91" s="394"/>
      <c r="R91" s="398"/>
      <c r="S91" s="398"/>
      <c r="T91" s="394"/>
      <c r="U91" s="398"/>
      <c r="V91" s="398"/>
      <c r="W91" s="394"/>
      <c r="X91" s="397">
        <v>99</v>
      </c>
      <c r="Y91" s="399">
        <v>98</v>
      </c>
      <c r="Z91" s="400"/>
    </row>
    <row r="92" spans="1:26" s="401" customFormat="1" ht="15" customHeight="1">
      <c r="A92" s="413" t="s">
        <v>54</v>
      </c>
      <c r="B92" s="395" t="s">
        <v>116</v>
      </c>
      <c r="C92" s="394" t="s">
        <v>78</v>
      </c>
      <c r="D92" s="397"/>
      <c r="E92" s="414"/>
      <c r="F92" s="397"/>
      <c r="G92" s="397"/>
      <c r="H92" s="395"/>
      <c r="I92" s="398"/>
      <c r="J92" s="398"/>
      <c r="K92" s="395"/>
      <c r="L92" s="398"/>
      <c r="M92" s="398"/>
      <c r="N92" s="395"/>
      <c r="O92" s="398"/>
      <c r="P92" s="398"/>
      <c r="Q92" s="395"/>
      <c r="R92" s="398"/>
      <c r="S92" s="398"/>
      <c r="T92" s="395"/>
      <c r="U92" s="398"/>
      <c r="V92" s="398"/>
      <c r="W92" s="414">
        <v>-1</v>
      </c>
      <c r="X92" s="395">
        <v>42</v>
      </c>
      <c r="Y92" s="412">
        <v>41</v>
      </c>
      <c r="Z92" s="400"/>
    </row>
    <row r="93" spans="1:26" s="401" customFormat="1" ht="15" customHeight="1">
      <c r="A93" s="413" t="s">
        <v>54</v>
      </c>
      <c r="B93" s="395" t="s">
        <v>117</v>
      </c>
      <c r="C93" s="394" t="s">
        <v>78</v>
      </c>
      <c r="D93" s="397"/>
      <c r="E93" s="414"/>
      <c r="F93" s="397"/>
      <c r="G93" s="397"/>
      <c r="H93" s="395"/>
      <c r="I93" s="398"/>
      <c r="J93" s="398"/>
      <c r="K93" s="395"/>
      <c r="L93" s="398"/>
      <c r="M93" s="398"/>
      <c r="N93" s="395"/>
      <c r="O93" s="398"/>
      <c r="P93" s="398"/>
      <c r="Q93" s="395"/>
      <c r="R93" s="398"/>
      <c r="S93" s="398"/>
      <c r="T93" s="395"/>
      <c r="U93" s="398"/>
      <c r="V93" s="398"/>
      <c r="W93" s="414"/>
      <c r="X93" s="395">
        <v>8</v>
      </c>
      <c r="Y93" s="412">
        <v>8</v>
      </c>
      <c r="Z93" s="400"/>
    </row>
    <row r="94" spans="1:26" s="401" customFormat="1" ht="15" customHeight="1">
      <c r="A94" s="413" t="s">
        <v>54</v>
      </c>
      <c r="B94" s="395" t="s">
        <v>118</v>
      </c>
      <c r="C94" s="394" t="s">
        <v>78</v>
      </c>
      <c r="D94" s="397"/>
      <c r="E94" s="414"/>
      <c r="F94" s="397"/>
      <c r="G94" s="397"/>
      <c r="H94" s="395"/>
      <c r="I94" s="398"/>
      <c r="J94" s="398"/>
      <c r="K94" s="395"/>
      <c r="L94" s="398"/>
      <c r="M94" s="398"/>
      <c r="N94" s="395"/>
      <c r="O94" s="398"/>
      <c r="P94" s="398"/>
      <c r="Q94" s="395"/>
      <c r="R94" s="398"/>
      <c r="S94" s="398"/>
      <c r="T94" s="395"/>
      <c r="U94" s="398"/>
      <c r="V94" s="398"/>
      <c r="W94" s="414"/>
      <c r="X94" s="395">
        <v>2</v>
      </c>
      <c r="Y94" s="412">
        <v>2</v>
      </c>
      <c r="Z94" s="400"/>
    </row>
    <row r="95" spans="1:26" s="401" customFormat="1" ht="15" customHeight="1">
      <c r="A95" s="413" t="s">
        <v>54</v>
      </c>
      <c r="B95" s="395" t="s">
        <v>119</v>
      </c>
      <c r="C95" s="394" t="s">
        <v>78</v>
      </c>
      <c r="D95" s="397"/>
      <c r="E95" s="414"/>
      <c r="F95" s="397"/>
      <c r="G95" s="397"/>
      <c r="H95" s="395"/>
      <c r="I95" s="398"/>
      <c r="J95" s="398"/>
      <c r="K95" s="395"/>
      <c r="L95" s="398"/>
      <c r="M95" s="398"/>
      <c r="N95" s="395"/>
      <c r="O95" s="398"/>
      <c r="P95" s="398"/>
      <c r="Q95" s="395"/>
      <c r="R95" s="398"/>
      <c r="S95" s="398"/>
      <c r="T95" s="395"/>
      <c r="U95" s="398"/>
      <c r="V95" s="398"/>
      <c r="W95" s="414"/>
      <c r="X95" s="395">
        <v>47</v>
      </c>
      <c r="Y95" s="412">
        <v>47</v>
      </c>
      <c r="Z95" s="400"/>
    </row>
    <row r="96" spans="1:26" s="409" customFormat="1" ht="14.25" customHeight="1">
      <c r="A96" s="402" t="s">
        <v>120</v>
      </c>
      <c r="B96" s="403" t="s">
        <v>121</v>
      </c>
      <c r="C96" s="404"/>
      <c r="D96" s="410"/>
      <c r="E96" s="415"/>
      <c r="F96" s="405"/>
      <c r="G96" s="405"/>
      <c r="H96" s="403"/>
      <c r="I96" s="406"/>
      <c r="J96" s="406"/>
      <c r="K96" s="403"/>
      <c r="L96" s="406"/>
      <c r="M96" s="406"/>
      <c r="N96" s="403"/>
      <c r="O96" s="406"/>
      <c r="P96" s="406"/>
      <c r="Q96" s="403"/>
      <c r="R96" s="406"/>
      <c r="S96" s="406"/>
      <c r="T96" s="403"/>
      <c r="U96" s="406"/>
      <c r="V96" s="406"/>
      <c r="W96" s="415"/>
      <c r="X96" s="403"/>
      <c r="Y96" s="411">
        <v>0</v>
      </c>
      <c r="Z96" s="408"/>
    </row>
    <row r="97" spans="1:26" s="409" customFormat="1" ht="15" customHeight="1">
      <c r="A97" s="413" t="s">
        <v>54</v>
      </c>
      <c r="B97" s="395" t="s">
        <v>122</v>
      </c>
      <c r="C97" s="394" t="s">
        <v>78</v>
      </c>
      <c r="D97" s="397"/>
      <c r="E97" s="415"/>
      <c r="F97" s="397"/>
      <c r="G97" s="397"/>
      <c r="H97" s="395"/>
      <c r="I97" s="398"/>
      <c r="J97" s="398"/>
      <c r="K97" s="403"/>
      <c r="L97" s="398"/>
      <c r="M97" s="398"/>
      <c r="N97" s="403"/>
      <c r="O97" s="398"/>
      <c r="P97" s="398"/>
      <c r="Q97" s="403"/>
      <c r="R97" s="398"/>
      <c r="S97" s="398"/>
      <c r="T97" s="403"/>
      <c r="U97" s="398"/>
      <c r="V97" s="398"/>
      <c r="W97" s="416"/>
      <c r="X97" s="395">
        <v>17</v>
      </c>
      <c r="Y97" s="412">
        <v>17</v>
      </c>
      <c r="Z97" s="408"/>
    </row>
    <row r="98" spans="1:26" s="409" customFormat="1" ht="15" customHeight="1">
      <c r="A98" s="413" t="s">
        <v>54</v>
      </c>
      <c r="B98" s="395" t="s">
        <v>123</v>
      </c>
      <c r="C98" s="394" t="s">
        <v>78</v>
      </c>
      <c r="D98" s="397"/>
      <c r="E98" s="415"/>
      <c r="F98" s="397"/>
      <c r="G98" s="397"/>
      <c r="H98" s="395"/>
      <c r="I98" s="398"/>
      <c r="J98" s="398"/>
      <c r="K98" s="403"/>
      <c r="L98" s="398"/>
      <c r="M98" s="398"/>
      <c r="N98" s="403"/>
      <c r="O98" s="398"/>
      <c r="P98" s="398"/>
      <c r="Q98" s="403"/>
      <c r="R98" s="398"/>
      <c r="S98" s="398"/>
      <c r="T98" s="403"/>
      <c r="U98" s="398"/>
      <c r="V98" s="398"/>
      <c r="W98" s="417">
        <v>31</v>
      </c>
      <c r="X98" s="395">
        <v>68</v>
      </c>
      <c r="Y98" s="412">
        <v>99</v>
      </c>
      <c r="Z98" s="408"/>
    </row>
    <row r="99" spans="1:26" s="409" customFormat="1" ht="15" customHeight="1">
      <c r="A99" s="413" t="s">
        <v>54</v>
      </c>
      <c r="B99" s="395" t="s">
        <v>124</v>
      </c>
      <c r="C99" s="394" t="s">
        <v>78</v>
      </c>
      <c r="D99" s="397"/>
      <c r="E99" s="415"/>
      <c r="F99" s="397"/>
      <c r="G99" s="397"/>
      <c r="H99" s="395"/>
      <c r="I99" s="398"/>
      <c r="J99" s="398"/>
      <c r="K99" s="403"/>
      <c r="L99" s="398"/>
      <c r="M99" s="398"/>
      <c r="N99" s="403"/>
      <c r="O99" s="398"/>
      <c r="P99" s="398"/>
      <c r="Q99" s="403"/>
      <c r="R99" s="398"/>
      <c r="S99" s="398"/>
      <c r="T99" s="403"/>
      <c r="U99" s="398"/>
      <c r="V99" s="398"/>
      <c r="W99" s="417">
        <v>0</v>
      </c>
      <c r="X99" s="395">
        <v>3</v>
      </c>
      <c r="Y99" s="412">
        <v>3</v>
      </c>
      <c r="Z99" s="408"/>
    </row>
    <row r="100" spans="1:26" s="409" customFormat="1" ht="15" customHeight="1">
      <c r="A100" s="413" t="s">
        <v>54</v>
      </c>
      <c r="B100" s="395" t="s">
        <v>125</v>
      </c>
      <c r="C100" s="394" t="s">
        <v>78</v>
      </c>
      <c r="D100" s="397"/>
      <c r="E100" s="415"/>
      <c r="F100" s="397"/>
      <c r="G100" s="397"/>
      <c r="H100" s="395"/>
      <c r="I100" s="398"/>
      <c r="J100" s="398"/>
      <c r="K100" s="403"/>
      <c r="L100" s="398"/>
      <c r="M100" s="398"/>
      <c r="N100" s="403"/>
      <c r="O100" s="398"/>
      <c r="P100" s="398"/>
      <c r="Q100" s="403"/>
      <c r="R100" s="398"/>
      <c r="S100" s="398"/>
      <c r="T100" s="403"/>
      <c r="U100" s="398"/>
      <c r="V100" s="398"/>
      <c r="W100" s="417">
        <v>0</v>
      </c>
      <c r="X100" s="395">
        <v>0</v>
      </c>
      <c r="Y100" s="412">
        <v>0</v>
      </c>
      <c r="Z100" s="408"/>
    </row>
    <row r="101" spans="1:26" s="401" customFormat="1" ht="14.25" customHeight="1">
      <c r="A101" s="413" t="s">
        <v>54</v>
      </c>
      <c r="B101" s="418" t="s">
        <v>126</v>
      </c>
      <c r="C101" s="394" t="s">
        <v>78</v>
      </c>
      <c r="D101" s="397"/>
      <c r="E101" s="414"/>
      <c r="F101" s="397"/>
      <c r="G101" s="397"/>
      <c r="H101" s="395"/>
      <c r="I101" s="398"/>
      <c r="J101" s="398"/>
      <c r="K101" s="395"/>
      <c r="L101" s="398"/>
      <c r="M101" s="398"/>
      <c r="N101" s="395"/>
      <c r="O101" s="398"/>
      <c r="P101" s="398"/>
      <c r="Q101" s="395"/>
      <c r="R101" s="398"/>
      <c r="S101" s="398"/>
      <c r="T101" s="395"/>
      <c r="U101" s="398"/>
      <c r="V101" s="398"/>
      <c r="W101" s="417">
        <v>0</v>
      </c>
      <c r="X101" s="395">
        <v>3</v>
      </c>
      <c r="Y101" s="412">
        <v>3</v>
      </c>
      <c r="Z101" s="408"/>
    </row>
    <row r="102" spans="1:26" s="401" customFormat="1" ht="14.25" customHeight="1">
      <c r="A102" s="419" t="s">
        <v>54</v>
      </c>
      <c r="B102" s="420" t="s">
        <v>127</v>
      </c>
      <c r="C102" s="421" t="s">
        <v>78</v>
      </c>
      <c r="D102" s="422"/>
      <c r="E102" s="423"/>
      <c r="F102" s="422"/>
      <c r="G102" s="422"/>
      <c r="H102" s="420"/>
      <c r="I102" s="424"/>
      <c r="J102" s="424"/>
      <c r="K102" s="420"/>
      <c r="L102" s="424"/>
      <c r="M102" s="424"/>
      <c r="N102" s="420"/>
      <c r="O102" s="424"/>
      <c r="P102" s="424"/>
      <c r="Q102" s="420"/>
      <c r="R102" s="424"/>
      <c r="S102" s="424"/>
      <c r="T102" s="420"/>
      <c r="U102" s="424"/>
      <c r="V102" s="424"/>
      <c r="W102" s="425">
        <v>6</v>
      </c>
      <c r="X102" s="420">
        <v>22</v>
      </c>
      <c r="Y102" s="426">
        <v>28</v>
      </c>
      <c r="Z102" s="427"/>
    </row>
    <row r="104" spans="1:12" ht="26.25" customHeight="1">
      <c r="A104" s="820"/>
      <c r="B104" s="820"/>
      <c r="C104" s="820"/>
      <c r="D104" s="820"/>
      <c r="E104" s="820"/>
      <c r="F104" s="820"/>
      <c r="G104" s="820"/>
      <c r="H104" s="820"/>
      <c r="I104" s="820"/>
      <c r="J104" s="820"/>
      <c r="K104" s="820"/>
      <c r="L104" s="820"/>
    </row>
    <row r="105" spans="1:12" ht="12.75">
      <c r="A105" s="811"/>
      <c r="B105" s="811"/>
      <c r="C105" s="811"/>
      <c r="D105" s="811"/>
      <c r="E105" s="811"/>
      <c r="F105" s="811"/>
      <c r="G105" s="811"/>
      <c r="H105" s="811"/>
      <c r="I105" s="811"/>
      <c r="J105" s="811"/>
      <c r="K105" s="811"/>
      <c r="L105" s="811"/>
    </row>
    <row r="106" spans="1:12" ht="12.75">
      <c r="A106" s="811"/>
      <c r="B106" s="811"/>
      <c r="C106" s="811"/>
      <c r="D106" s="811"/>
      <c r="E106" s="811"/>
      <c r="F106" s="811"/>
      <c r="G106" s="811"/>
      <c r="H106" s="811"/>
      <c r="I106" s="811"/>
      <c r="J106" s="811"/>
      <c r="K106" s="811"/>
      <c r="L106" s="811"/>
    </row>
    <row r="107" spans="1:12" ht="12.75">
      <c r="A107" s="811"/>
      <c r="B107" s="811"/>
      <c r="C107" s="811"/>
      <c r="D107" s="811"/>
      <c r="E107" s="811"/>
      <c r="F107" s="811"/>
      <c r="G107" s="811"/>
      <c r="H107" s="811"/>
      <c r="I107" s="811"/>
      <c r="J107" s="811"/>
      <c r="K107" s="811"/>
      <c r="L107" s="811"/>
    </row>
    <row r="108" spans="1:12" ht="12.75">
      <c r="A108" s="811"/>
      <c r="B108" s="811"/>
      <c r="C108" s="811"/>
      <c r="D108" s="811"/>
      <c r="E108" s="811"/>
      <c r="F108" s="811"/>
      <c r="G108" s="811"/>
      <c r="H108" s="811"/>
      <c r="I108" s="811"/>
      <c r="J108" s="811"/>
      <c r="K108" s="811"/>
      <c r="L108" s="811"/>
    </row>
    <row r="109" spans="1:12" ht="12.75">
      <c r="A109" s="811"/>
      <c r="B109" s="811"/>
      <c r="C109" s="811"/>
      <c r="D109" s="811"/>
      <c r="E109" s="811"/>
      <c r="F109" s="811"/>
      <c r="G109" s="811"/>
      <c r="H109" s="811"/>
      <c r="I109" s="811"/>
      <c r="J109" s="811"/>
      <c r="K109" s="811"/>
      <c r="L109" s="811"/>
    </row>
    <row r="110" spans="1:12" ht="12.75">
      <c r="A110" s="811"/>
      <c r="B110" s="811"/>
      <c r="C110" s="811"/>
      <c r="D110" s="811"/>
      <c r="E110" s="811"/>
      <c r="F110" s="811"/>
      <c r="G110" s="811"/>
      <c r="H110" s="811"/>
      <c r="I110" s="811"/>
      <c r="J110" s="811"/>
      <c r="K110" s="811"/>
      <c r="L110" s="811"/>
    </row>
    <row r="111" spans="1:12" ht="12.75">
      <c r="A111" s="811"/>
      <c r="B111" s="811"/>
      <c r="C111" s="811"/>
      <c r="D111" s="811"/>
      <c r="E111" s="811"/>
      <c r="F111" s="811"/>
      <c r="G111" s="811"/>
      <c r="H111" s="811"/>
      <c r="I111" s="811"/>
      <c r="J111" s="811"/>
      <c r="K111" s="811"/>
      <c r="L111" s="811"/>
    </row>
    <row r="112" spans="1:12" ht="12.75">
      <c r="A112" s="811"/>
      <c r="B112" s="811"/>
      <c r="C112" s="811"/>
      <c r="D112" s="811"/>
      <c r="E112" s="811"/>
      <c r="F112" s="811"/>
      <c r="G112" s="811"/>
      <c r="H112" s="811"/>
      <c r="I112" s="811"/>
      <c r="J112" s="811"/>
      <c r="K112" s="811"/>
      <c r="L112" s="811"/>
    </row>
    <row r="113" spans="1:12" ht="12.75">
      <c r="A113" s="811"/>
      <c r="B113" s="811"/>
      <c r="C113" s="811"/>
      <c r="D113" s="811"/>
      <c r="E113" s="811"/>
      <c r="F113" s="811"/>
      <c r="G113" s="811"/>
      <c r="H113" s="811"/>
      <c r="I113" s="811"/>
      <c r="J113" s="811"/>
      <c r="K113" s="811"/>
      <c r="L113" s="811"/>
    </row>
    <row r="114" spans="1:12" ht="12.75">
      <c r="A114" s="811"/>
      <c r="B114" s="811"/>
      <c r="C114" s="811"/>
      <c r="D114" s="811"/>
      <c r="E114" s="811"/>
      <c r="F114" s="811"/>
      <c r="G114" s="811"/>
      <c r="H114" s="811"/>
      <c r="I114" s="811"/>
      <c r="J114" s="811"/>
      <c r="K114" s="811"/>
      <c r="L114" s="811"/>
    </row>
  </sheetData>
  <sheetProtection/>
  <mergeCells count="25">
    <mergeCell ref="A112:L112"/>
    <mergeCell ref="A113:L113"/>
    <mergeCell ref="A114:L114"/>
    <mergeCell ref="A106:L106"/>
    <mergeCell ref="A107:L107"/>
    <mergeCell ref="A108:L108"/>
    <mergeCell ref="A109:L109"/>
    <mergeCell ref="A110:L110"/>
    <mergeCell ref="A111:L111"/>
    <mergeCell ref="Z4:Z5"/>
    <mergeCell ref="A104:L104"/>
    <mergeCell ref="A105:L105"/>
    <mergeCell ref="E4:G4"/>
    <mergeCell ref="H4:J4"/>
    <mergeCell ref="K4:M4"/>
    <mergeCell ref="N4:P4"/>
    <mergeCell ref="E1:Y1"/>
    <mergeCell ref="E2:Y2"/>
    <mergeCell ref="Q4:S4"/>
    <mergeCell ref="T4:V4"/>
    <mergeCell ref="A4:A5"/>
    <mergeCell ref="B4:B5"/>
    <mergeCell ref="C4:C5"/>
    <mergeCell ref="D4:D5"/>
    <mergeCell ref="W4:Y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0"/>
  <sheetViews>
    <sheetView zoomScale="85" zoomScaleNormal="85" zoomScalePageLayoutView="0" workbookViewId="0" topLeftCell="A1">
      <pane xSplit="3" ySplit="5" topLeftCell="L6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51" sqref="W51"/>
    </sheetView>
  </sheetViews>
  <sheetFormatPr defaultColWidth="9.00390625" defaultRowHeight="14.25"/>
  <cols>
    <col min="1" max="1" width="4.125" style="29" customWidth="1"/>
    <col min="2" max="2" width="29.125" style="29" customWidth="1"/>
    <col min="3" max="3" width="9.50390625" style="29" customWidth="1"/>
    <col min="4" max="4" width="10.625" style="107" customWidth="1"/>
    <col min="5" max="5" width="10.125" style="29" customWidth="1"/>
    <col min="6" max="7" width="10.125" style="106" customWidth="1"/>
    <col min="8" max="23" width="10.125" style="29" customWidth="1"/>
    <col min="24" max="24" width="10.125" style="106" customWidth="1"/>
    <col min="25" max="25" width="10.125" style="107" customWidth="1"/>
    <col min="26" max="16384" width="9.00390625" style="29" customWidth="1"/>
  </cols>
  <sheetData>
    <row r="1" spans="2:25" ht="12.75">
      <c r="B1" s="101"/>
      <c r="C1" s="101"/>
      <c r="D1" s="101"/>
      <c r="E1" s="803" t="s">
        <v>0</v>
      </c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</row>
    <row r="2" spans="2:25" ht="13.5">
      <c r="B2" s="102"/>
      <c r="C2" s="102"/>
      <c r="D2" s="102"/>
      <c r="E2" s="804" t="s">
        <v>148</v>
      </c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</row>
    <row r="3" spans="2:10" ht="12.75">
      <c r="B3" s="518"/>
      <c r="C3" s="518"/>
      <c r="D3" s="104"/>
      <c r="E3" s="518"/>
      <c r="F3" s="105"/>
      <c r="G3" s="105"/>
      <c r="H3" s="518"/>
      <c r="I3" s="518"/>
      <c r="J3" s="518"/>
    </row>
    <row r="4" spans="1:26" ht="27.75" customHeight="1">
      <c r="A4" s="808" t="s">
        <v>2</v>
      </c>
      <c r="B4" s="808" t="s">
        <v>3</v>
      </c>
      <c r="C4" s="808" t="s">
        <v>4</v>
      </c>
      <c r="D4" s="809" t="s">
        <v>131</v>
      </c>
      <c r="E4" s="805" t="s">
        <v>168</v>
      </c>
      <c r="F4" s="806"/>
      <c r="G4" s="807"/>
      <c r="H4" s="805" t="s">
        <v>169</v>
      </c>
      <c r="I4" s="806"/>
      <c r="J4" s="807"/>
      <c r="K4" s="805" t="s">
        <v>170</v>
      </c>
      <c r="L4" s="806"/>
      <c r="M4" s="807"/>
      <c r="N4" s="805" t="s">
        <v>40</v>
      </c>
      <c r="O4" s="806"/>
      <c r="P4" s="807"/>
      <c r="Q4" s="805" t="s">
        <v>171</v>
      </c>
      <c r="R4" s="806"/>
      <c r="S4" s="807"/>
      <c r="T4" s="805" t="s">
        <v>172</v>
      </c>
      <c r="U4" s="806"/>
      <c r="V4" s="807"/>
      <c r="W4" s="805" t="s">
        <v>132</v>
      </c>
      <c r="X4" s="806"/>
      <c r="Y4" s="807"/>
      <c r="Z4" s="815" t="s">
        <v>146</v>
      </c>
    </row>
    <row r="5" spans="1:26" ht="51">
      <c r="A5" s="808"/>
      <c r="B5" s="808"/>
      <c r="C5" s="808"/>
      <c r="D5" s="810"/>
      <c r="E5" s="108" t="s">
        <v>148</v>
      </c>
      <c r="F5" s="108" t="s">
        <v>149</v>
      </c>
      <c r="G5" s="108" t="s">
        <v>150</v>
      </c>
      <c r="H5" s="108" t="s">
        <v>148</v>
      </c>
      <c r="I5" s="108" t="s">
        <v>149</v>
      </c>
      <c r="J5" s="108" t="s">
        <v>150</v>
      </c>
      <c r="K5" s="108" t="s">
        <v>148</v>
      </c>
      <c r="L5" s="108" t="s">
        <v>149</v>
      </c>
      <c r="M5" s="108" t="s">
        <v>150</v>
      </c>
      <c r="N5" s="108" t="s">
        <v>148</v>
      </c>
      <c r="O5" s="108" t="s">
        <v>149</v>
      </c>
      <c r="P5" s="108" t="s">
        <v>150</v>
      </c>
      <c r="Q5" s="108" t="s">
        <v>148</v>
      </c>
      <c r="R5" s="108" t="s">
        <v>149</v>
      </c>
      <c r="S5" s="108" t="s">
        <v>150</v>
      </c>
      <c r="T5" s="108" t="s">
        <v>148</v>
      </c>
      <c r="U5" s="108" t="s">
        <v>149</v>
      </c>
      <c r="V5" s="108" t="s">
        <v>150</v>
      </c>
      <c r="W5" s="108" t="s">
        <v>148</v>
      </c>
      <c r="X5" s="108" t="s">
        <v>149</v>
      </c>
      <c r="Y5" s="108" t="s">
        <v>150</v>
      </c>
      <c r="Z5" s="816"/>
    </row>
    <row r="6" spans="1:26" s="281" customFormat="1" ht="12.75">
      <c r="A6" s="276" t="s">
        <v>11</v>
      </c>
      <c r="B6" s="277" t="s">
        <v>12</v>
      </c>
      <c r="C6" s="276"/>
      <c r="D6" s="278"/>
      <c r="E6" s="279"/>
      <c r="F6" s="280"/>
      <c r="G6" s="280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78"/>
      <c r="Z6" s="278"/>
    </row>
    <row r="7" spans="1:26" s="269" customFormat="1" ht="13.5">
      <c r="A7" s="264">
        <v>1</v>
      </c>
      <c r="B7" s="265" t="s">
        <v>152</v>
      </c>
      <c r="C7" s="264"/>
      <c r="D7" s="266"/>
      <c r="E7" s="265"/>
      <c r="F7" s="267"/>
      <c r="G7" s="267"/>
      <c r="H7" s="268"/>
      <c r="I7" s="268"/>
      <c r="J7" s="268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7"/>
      <c r="Y7" s="266"/>
      <c r="Z7" s="266"/>
    </row>
    <row r="8" spans="1:26" ht="12.75">
      <c r="A8" s="27">
        <v>1.1</v>
      </c>
      <c r="B8" s="28" t="s">
        <v>14</v>
      </c>
      <c r="C8" s="27" t="s">
        <v>15</v>
      </c>
      <c r="D8" s="3"/>
      <c r="E8" s="21"/>
      <c r="F8" s="21">
        <v>0</v>
      </c>
      <c r="G8" s="3">
        <v>70438</v>
      </c>
      <c r="H8" s="6"/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6">
        <v>0</v>
      </c>
      <c r="S8" s="6">
        <v>0</v>
      </c>
      <c r="T8" s="6"/>
      <c r="U8" s="6">
        <v>0</v>
      </c>
      <c r="V8" s="6">
        <v>0</v>
      </c>
      <c r="W8" s="1">
        <f aca="true" t="shared" si="0" ref="W8:W26">T8+Q8+N8+K8+H8+E8</f>
        <v>0</v>
      </c>
      <c r="X8" s="2">
        <f aca="true" t="shared" si="1" ref="X8:X26">U8+R8+P8+L8+I8+F8</f>
        <v>0</v>
      </c>
      <c r="Y8" s="3">
        <f aca="true" t="shared" si="2" ref="Y8:Y26">V8+S8+P8+M8+J8+G8</f>
        <v>70438</v>
      </c>
      <c r="Z8" s="116"/>
    </row>
    <row r="9" spans="1:26" ht="12.75">
      <c r="A9" s="27">
        <v>1.2</v>
      </c>
      <c r="B9" s="28" t="s">
        <v>16</v>
      </c>
      <c r="C9" s="27" t="s">
        <v>15</v>
      </c>
      <c r="D9" s="3"/>
      <c r="E9" s="21"/>
      <c r="F9" s="21">
        <v>0</v>
      </c>
      <c r="G9" s="3">
        <v>1565</v>
      </c>
      <c r="H9" s="6"/>
      <c r="I9" s="6">
        <v>0</v>
      </c>
      <c r="J9" s="6">
        <v>0</v>
      </c>
      <c r="K9" s="6"/>
      <c r="L9" s="6">
        <v>0</v>
      </c>
      <c r="M9" s="6">
        <v>0</v>
      </c>
      <c r="N9" s="6"/>
      <c r="O9" s="6">
        <v>0</v>
      </c>
      <c r="P9" s="6">
        <v>0</v>
      </c>
      <c r="Q9" s="6"/>
      <c r="R9" s="6">
        <v>0</v>
      </c>
      <c r="S9" s="6">
        <v>0</v>
      </c>
      <c r="T9" s="6"/>
      <c r="U9" s="6">
        <v>0</v>
      </c>
      <c r="V9" s="6">
        <v>0</v>
      </c>
      <c r="W9" s="1">
        <f t="shared" si="0"/>
        <v>0</v>
      </c>
      <c r="X9" s="2">
        <f t="shared" si="1"/>
        <v>0</v>
      </c>
      <c r="Y9" s="3">
        <f t="shared" si="2"/>
        <v>1565</v>
      </c>
      <c r="Z9" s="116"/>
    </row>
    <row r="10" spans="1:26" ht="12.75">
      <c r="A10" s="27"/>
      <c r="B10" s="28" t="s">
        <v>17</v>
      </c>
      <c r="C10" s="27" t="s">
        <v>15</v>
      </c>
      <c r="D10" s="3"/>
      <c r="E10" s="21"/>
      <c r="F10" s="21">
        <v>0</v>
      </c>
      <c r="G10" s="3">
        <v>1565</v>
      </c>
      <c r="H10" s="6"/>
      <c r="I10" s="6">
        <v>0</v>
      </c>
      <c r="J10" s="6">
        <v>0</v>
      </c>
      <c r="K10" s="6"/>
      <c r="L10" s="6">
        <v>0</v>
      </c>
      <c r="M10" s="6">
        <v>0</v>
      </c>
      <c r="N10" s="6"/>
      <c r="O10" s="6">
        <v>0</v>
      </c>
      <c r="P10" s="6">
        <v>0</v>
      </c>
      <c r="Q10" s="6"/>
      <c r="R10" s="6">
        <v>0</v>
      </c>
      <c r="S10" s="6">
        <v>0</v>
      </c>
      <c r="T10" s="6"/>
      <c r="U10" s="6">
        <v>0</v>
      </c>
      <c r="V10" s="6">
        <v>0</v>
      </c>
      <c r="W10" s="1">
        <f t="shared" si="0"/>
        <v>0</v>
      </c>
      <c r="X10" s="2">
        <f t="shared" si="1"/>
        <v>0</v>
      </c>
      <c r="Y10" s="3">
        <f t="shared" si="2"/>
        <v>1565</v>
      </c>
      <c r="Z10" s="116"/>
    </row>
    <row r="11" spans="1:26" s="269" customFormat="1" ht="13.5">
      <c r="A11" s="264">
        <v>2</v>
      </c>
      <c r="B11" s="265" t="s">
        <v>18</v>
      </c>
      <c r="C11" s="264" t="s">
        <v>15</v>
      </c>
      <c r="D11" s="271"/>
      <c r="E11" s="266"/>
      <c r="F11" s="266">
        <v>0</v>
      </c>
      <c r="G11" s="372">
        <f>SUM(G12:G19)</f>
        <v>6309.4</v>
      </c>
      <c r="H11" s="270"/>
      <c r="I11" s="270">
        <v>0</v>
      </c>
      <c r="J11" s="270">
        <v>0</v>
      </c>
      <c r="K11" s="270"/>
      <c r="L11" s="270">
        <v>0</v>
      </c>
      <c r="M11" s="270">
        <v>0</v>
      </c>
      <c r="N11" s="270"/>
      <c r="O11" s="270">
        <v>0</v>
      </c>
      <c r="P11" s="270">
        <v>0</v>
      </c>
      <c r="Q11" s="270"/>
      <c r="R11" s="270">
        <v>0</v>
      </c>
      <c r="S11" s="270">
        <v>0</v>
      </c>
      <c r="T11" s="270"/>
      <c r="U11" s="270">
        <v>0</v>
      </c>
      <c r="V11" s="270">
        <v>0</v>
      </c>
      <c r="W11" s="272">
        <f t="shared" si="0"/>
        <v>0</v>
      </c>
      <c r="X11" s="273">
        <f t="shared" si="1"/>
        <v>0</v>
      </c>
      <c r="Y11" s="372">
        <f t="shared" si="2"/>
        <v>6309.4</v>
      </c>
      <c r="Z11" s="266"/>
    </row>
    <row r="12" spans="1:26" ht="12.75">
      <c r="A12" s="27" t="s">
        <v>19</v>
      </c>
      <c r="B12" s="28" t="s">
        <v>20</v>
      </c>
      <c r="C12" s="27" t="s">
        <v>15</v>
      </c>
      <c r="D12" s="3"/>
      <c r="E12" s="21"/>
      <c r="F12" s="21">
        <v>0</v>
      </c>
      <c r="G12" s="3">
        <v>1078</v>
      </c>
      <c r="H12" s="6"/>
      <c r="I12" s="6">
        <v>0</v>
      </c>
      <c r="J12" s="6">
        <v>0</v>
      </c>
      <c r="K12" s="6"/>
      <c r="L12" s="6">
        <v>0</v>
      </c>
      <c r="M12" s="6">
        <v>0</v>
      </c>
      <c r="N12" s="6"/>
      <c r="O12" s="6">
        <v>0</v>
      </c>
      <c r="P12" s="6">
        <v>0</v>
      </c>
      <c r="Q12" s="6"/>
      <c r="R12" s="6">
        <v>0</v>
      </c>
      <c r="S12" s="6">
        <v>0</v>
      </c>
      <c r="T12" s="6"/>
      <c r="U12" s="6">
        <v>0</v>
      </c>
      <c r="V12" s="6">
        <v>0</v>
      </c>
      <c r="W12" s="1">
        <f t="shared" si="0"/>
        <v>0</v>
      </c>
      <c r="X12" s="2">
        <f t="shared" si="1"/>
        <v>0</v>
      </c>
      <c r="Y12" s="3">
        <f t="shared" si="2"/>
        <v>1078</v>
      </c>
      <c r="Z12" s="116"/>
    </row>
    <row r="13" spans="1:26" ht="12.75">
      <c r="A13" s="27" t="s">
        <v>21</v>
      </c>
      <c r="B13" s="28" t="s">
        <v>22</v>
      </c>
      <c r="C13" s="27" t="s">
        <v>15</v>
      </c>
      <c r="D13" s="3"/>
      <c r="E13" s="21"/>
      <c r="F13" s="21">
        <v>0</v>
      </c>
      <c r="G13" s="3">
        <v>450</v>
      </c>
      <c r="H13" s="6"/>
      <c r="I13" s="6">
        <v>0</v>
      </c>
      <c r="J13" s="6">
        <v>0</v>
      </c>
      <c r="K13" s="6"/>
      <c r="L13" s="6">
        <v>0</v>
      </c>
      <c r="M13" s="6">
        <v>0</v>
      </c>
      <c r="N13" s="6"/>
      <c r="O13" s="6">
        <v>0</v>
      </c>
      <c r="P13" s="6">
        <v>0</v>
      </c>
      <c r="Q13" s="6"/>
      <c r="R13" s="6">
        <v>0</v>
      </c>
      <c r="S13" s="6">
        <v>0</v>
      </c>
      <c r="T13" s="6"/>
      <c r="U13" s="6">
        <v>0</v>
      </c>
      <c r="V13" s="6">
        <v>0</v>
      </c>
      <c r="W13" s="1">
        <f t="shared" si="0"/>
        <v>0</v>
      </c>
      <c r="X13" s="2">
        <f t="shared" si="1"/>
        <v>0</v>
      </c>
      <c r="Y13" s="3">
        <f t="shared" si="2"/>
        <v>450</v>
      </c>
      <c r="Z13" s="116"/>
    </row>
    <row r="14" spans="1:26" ht="12.75">
      <c r="A14" s="27" t="s">
        <v>23</v>
      </c>
      <c r="B14" s="28" t="s">
        <v>24</v>
      </c>
      <c r="C14" s="27" t="s">
        <v>15</v>
      </c>
      <c r="D14" s="3"/>
      <c r="E14" s="21"/>
      <c r="F14" s="21">
        <v>0</v>
      </c>
      <c r="G14" s="3">
        <v>251</v>
      </c>
      <c r="H14" s="6"/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0</v>
      </c>
      <c r="P14" s="6">
        <v>0</v>
      </c>
      <c r="Q14" s="6"/>
      <c r="R14" s="6">
        <v>0</v>
      </c>
      <c r="S14" s="6">
        <v>0</v>
      </c>
      <c r="T14" s="6"/>
      <c r="U14" s="6">
        <v>0</v>
      </c>
      <c r="V14" s="6">
        <v>0</v>
      </c>
      <c r="W14" s="1">
        <f t="shared" si="0"/>
        <v>0</v>
      </c>
      <c r="X14" s="2">
        <f t="shared" si="1"/>
        <v>0</v>
      </c>
      <c r="Y14" s="3">
        <f t="shared" si="2"/>
        <v>251</v>
      </c>
      <c r="Z14" s="116"/>
    </row>
    <row r="15" spans="1:26" ht="12.75">
      <c r="A15" s="27" t="s">
        <v>25</v>
      </c>
      <c r="B15" s="28" t="s">
        <v>26</v>
      </c>
      <c r="C15" s="27" t="s">
        <v>15</v>
      </c>
      <c r="D15" s="3"/>
      <c r="E15" s="21"/>
      <c r="F15" s="21">
        <v>0</v>
      </c>
      <c r="G15" s="3">
        <v>930</v>
      </c>
      <c r="H15" s="6"/>
      <c r="I15" s="6">
        <v>0</v>
      </c>
      <c r="J15" s="6">
        <v>0</v>
      </c>
      <c r="K15" s="6"/>
      <c r="L15" s="6">
        <v>0</v>
      </c>
      <c r="M15" s="6">
        <v>0</v>
      </c>
      <c r="N15" s="6"/>
      <c r="O15" s="6">
        <v>0</v>
      </c>
      <c r="P15" s="6">
        <v>0</v>
      </c>
      <c r="Q15" s="6"/>
      <c r="R15" s="6">
        <v>0</v>
      </c>
      <c r="S15" s="6">
        <v>0</v>
      </c>
      <c r="T15" s="6"/>
      <c r="U15" s="6">
        <v>0</v>
      </c>
      <c r="V15" s="6">
        <v>0</v>
      </c>
      <c r="W15" s="1">
        <f t="shared" si="0"/>
        <v>0</v>
      </c>
      <c r="X15" s="2">
        <f t="shared" si="1"/>
        <v>0</v>
      </c>
      <c r="Y15" s="3">
        <f t="shared" si="2"/>
        <v>930</v>
      </c>
      <c r="Z15" s="116"/>
    </row>
    <row r="16" spans="1:26" ht="12.75">
      <c r="A16" s="27" t="s">
        <v>27</v>
      </c>
      <c r="B16" s="28" t="s">
        <v>28</v>
      </c>
      <c r="C16" s="27" t="s">
        <v>15</v>
      </c>
      <c r="D16" s="3"/>
      <c r="E16" s="6"/>
      <c r="F16" s="21">
        <v>0</v>
      </c>
      <c r="G16" s="3">
        <v>1440</v>
      </c>
      <c r="H16" s="6"/>
      <c r="I16" s="6">
        <v>0</v>
      </c>
      <c r="J16" s="6">
        <v>0</v>
      </c>
      <c r="K16" s="6"/>
      <c r="L16" s="6">
        <v>0</v>
      </c>
      <c r="M16" s="6">
        <v>0</v>
      </c>
      <c r="N16" s="6"/>
      <c r="O16" s="6">
        <v>0</v>
      </c>
      <c r="P16" s="6">
        <v>0</v>
      </c>
      <c r="Q16" s="6"/>
      <c r="R16" s="6">
        <v>0</v>
      </c>
      <c r="S16" s="6">
        <v>0</v>
      </c>
      <c r="T16" s="6"/>
      <c r="U16" s="6">
        <v>0</v>
      </c>
      <c r="V16" s="6">
        <v>0</v>
      </c>
      <c r="W16" s="1">
        <f t="shared" si="0"/>
        <v>0</v>
      </c>
      <c r="X16" s="2">
        <f t="shared" si="1"/>
        <v>0</v>
      </c>
      <c r="Y16" s="3">
        <f t="shared" si="2"/>
        <v>1440</v>
      </c>
      <c r="Z16" s="116"/>
    </row>
    <row r="17" spans="1:26" ht="12.75">
      <c r="A17" s="27" t="s">
        <v>29</v>
      </c>
      <c r="B17" s="28" t="s">
        <v>30</v>
      </c>
      <c r="C17" s="27" t="s">
        <v>15</v>
      </c>
      <c r="D17" s="3"/>
      <c r="E17" s="6"/>
      <c r="F17" s="21">
        <v>0</v>
      </c>
      <c r="G17" s="3">
        <v>970</v>
      </c>
      <c r="H17" s="6"/>
      <c r="I17" s="6">
        <v>0</v>
      </c>
      <c r="J17" s="6">
        <v>0</v>
      </c>
      <c r="K17" s="6"/>
      <c r="L17" s="6">
        <v>0</v>
      </c>
      <c r="M17" s="6">
        <v>0</v>
      </c>
      <c r="N17" s="6"/>
      <c r="O17" s="6">
        <v>0</v>
      </c>
      <c r="P17" s="6">
        <v>0</v>
      </c>
      <c r="Q17" s="6"/>
      <c r="R17" s="6">
        <v>0</v>
      </c>
      <c r="S17" s="6">
        <v>0</v>
      </c>
      <c r="T17" s="6"/>
      <c r="U17" s="6">
        <v>0</v>
      </c>
      <c r="V17" s="6">
        <v>0</v>
      </c>
      <c r="W17" s="1">
        <f t="shared" si="0"/>
        <v>0</v>
      </c>
      <c r="X17" s="2">
        <f t="shared" si="1"/>
        <v>0</v>
      </c>
      <c r="Y17" s="3">
        <f t="shared" si="2"/>
        <v>970</v>
      </c>
      <c r="Z17" s="116"/>
    </row>
    <row r="18" spans="1:26" ht="12.75">
      <c r="A18" s="27" t="s">
        <v>31</v>
      </c>
      <c r="B18" s="28" t="s">
        <v>32</v>
      </c>
      <c r="C18" s="27" t="s">
        <v>15</v>
      </c>
      <c r="D18" s="3"/>
      <c r="E18" s="6"/>
      <c r="F18" s="21">
        <v>0</v>
      </c>
      <c r="G18" s="3">
        <v>375</v>
      </c>
      <c r="H18" s="6"/>
      <c r="I18" s="6">
        <v>0</v>
      </c>
      <c r="J18" s="6">
        <v>0</v>
      </c>
      <c r="K18" s="6"/>
      <c r="L18" s="6">
        <v>0</v>
      </c>
      <c r="M18" s="6">
        <v>0</v>
      </c>
      <c r="N18" s="6"/>
      <c r="O18" s="6">
        <v>0</v>
      </c>
      <c r="P18" s="6">
        <v>0</v>
      </c>
      <c r="Q18" s="6"/>
      <c r="R18" s="6">
        <v>0</v>
      </c>
      <c r="S18" s="6">
        <v>0</v>
      </c>
      <c r="T18" s="6"/>
      <c r="U18" s="6">
        <v>0</v>
      </c>
      <c r="V18" s="6">
        <v>0</v>
      </c>
      <c r="W18" s="1">
        <f t="shared" si="0"/>
        <v>0</v>
      </c>
      <c r="X18" s="2">
        <f t="shared" si="1"/>
        <v>0</v>
      </c>
      <c r="Y18" s="3">
        <f t="shared" si="2"/>
        <v>375</v>
      </c>
      <c r="Z18" s="116"/>
    </row>
    <row r="19" spans="1:26" ht="12.75">
      <c r="A19" s="27" t="s">
        <v>33</v>
      </c>
      <c r="B19" s="28" t="s">
        <v>17</v>
      </c>
      <c r="C19" s="27" t="s">
        <v>15</v>
      </c>
      <c r="D19" s="3"/>
      <c r="E19" s="6"/>
      <c r="F19" s="21">
        <v>0</v>
      </c>
      <c r="G19" s="35">
        <v>815.4</v>
      </c>
      <c r="H19" s="6"/>
      <c r="I19" s="6">
        <v>0</v>
      </c>
      <c r="J19" s="6">
        <v>0</v>
      </c>
      <c r="K19" s="6"/>
      <c r="L19" s="6">
        <v>0</v>
      </c>
      <c r="M19" s="6">
        <v>0</v>
      </c>
      <c r="N19" s="6"/>
      <c r="O19" s="6">
        <v>0</v>
      </c>
      <c r="P19" s="6">
        <v>0</v>
      </c>
      <c r="Q19" s="6"/>
      <c r="R19" s="6">
        <v>0</v>
      </c>
      <c r="S19" s="6">
        <v>0</v>
      </c>
      <c r="T19" s="6"/>
      <c r="U19" s="6">
        <v>0</v>
      </c>
      <c r="V19" s="6">
        <v>0</v>
      </c>
      <c r="W19" s="1">
        <f t="shared" si="0"/>
        <v>0</v>
      </c>
      <c r="X19" s="2">
        <f t="shared" si="1"/>
        <v>0</v>
      </c>
      <c r="Y19" s="35">
        <f t="shared" si="2"/>
        <v>815.4</v>
      </c>
      <c r="Z19" s="116"/>
    </row>
    <row r="20" spans="1:26" s="269" customFormat="1" ht="13.5">
      <c r="A20" s="264">
        <v>3</v>
      </c>
      <c r="B20" s="265" t="s">
        <v>34</v>
      </c>
      <c r="C20" s="264" t="s">
        <v>15</v>
      </c>
      <c r="D20" s="271"/>
      <c r="E20" s="270"/>
      <c r="F20" s="266">
        <v>0</v>
      </c>
      <c r="G20" s="271">
        <f>SUM(G21:G26)</f>
        <v>2188</v>
      </c>
      <c r="H20" s="270"/>
      <c r="I20" s="270">
        <v>0</v>
      </c>
      <c r="J20" s="270">
        <v>60</v>
      </c>
      <c r="K20" s="270"/>
      <c r="L20" s="270">
        <v>0</v>
      </c>
      <c r="M20" s="270">
        <v>70</v>
      </c>
      <c r="N20" s="270"/>
      <c r="O20" s="270">
        <v>0</v>
      </c>
      <c r="P20" s="270">
        <v>150</v>
      </c>
      <c r="Q20" s="270"/>
      <c r="R20" s="270">
        <v>0</v>
      </c>
      <c r="S20" s="274">
        <v>146.7</v>
      </c>
      <c r="T20" s="270"/>
      <c r="U20" s="270">
        <v>0</v>
      </c>
      <c r="V20" s="275">
        <v>73.78</v>
      </c>
      <c r="W20" s="272">
        <f t="shared" si="0"/>
        <v>0</v>
      </c>
      <c r="X20" s="273">
        <f>U20+R20+O20+L20+I20+F20</f>
        <v>0</v>
      </c>
      <c r="Y20" s="371">
        <f t="shared" si="2"/>
        <v>2688.48</v>
      </c>
      <c r="Z20" s="266"/>
    </row>
    <row r="21" spans="1:26" ht="12.75">
      <c r="A21" s="27" t="s">
        <v>19</v>
      </c>
      <c r="B21" s="28" t="s">
        <v>35</v>
      </c>
      <c r="C21" s="27" t="s">
        <v>15</v>
      </c>
      <c r="D21" s="3"/>
      <c r="E21" s="37"/>
      <c r="F21" s="21">
        <v>0</v>
      </c>
      <c r="G21" s="3">
        <v>546</v>
      </c>
      <c r="H21" s="37"/>
      <c r="I21" s="6">
        <v>0</v>
      </c>
      <c r="J21" s="6">
        <v>0</v>
      </c>
      <c r="K21" s="37"/>
      <c r="L21" s="6">
        <v>0</v>
      </c>
      <c r="M21" s="6">
        <v>0</v>
      </c>
      <c r="N21" s="37"/>
      <c r="O21" s="6">
        <v>0</v>
      </c>
      <c r="P21" s="6">
        <v>0</v>
      </c>
      <c r="Q21" s="37"/>
      <c r="R21" s="6">
        <v>0</v>
      </c>
      <c r="S21" s="6">
        <v>0</v>
      </c>
      <c r="T21" s="37"/>
      <c r="U21" s="6">
        <v>0</v>
      </c>
      <c r="V21" s="6">
        <v>0</v>
      </c>
      <c r="W21" s="1">
        <f t="shared" si="0"/>
        <v>0</v>
      </c>
      <c r="X21" s="2">
        <f t="shared" si="1"/>
        <v>0</v>
      </c>
      <c r="Y21" s="3">
        <f t="shared" si="2"/>
        <v>546</v>
      </c>
      <c r="Z21" s="116"/>
    </row>
    <row r="22" spans="1:26" ht="12.75">
      <c r="A22" s="27" t="s">
        <v>21</v>
      </c>
      <c r="B22" s="28" t="s">
        <v>22</v>
      </c>
      <c r="C22" s="27" t="s">
        <v>15</v>
      </c>
      <c r="D22" s="3"/>
      <c r="E22" s="37"/>
      <c r="F22" s="21">
        <v>0</v>
      </c>
      <c r="G22" s="3">
        <v>450</v>
      </c>
      <c r="H22" s="37"/>
      <c r="I22" s="6">
        <v>0</v>
      </c>
      <c r="J22" s="6">
        <v>0</v>
      </c>
      <c r="K22" s="37"/>
      <c r="L22" s="6">
        <v>0</v>
      </c>
      <c r="M22" s="6">
        <v>0</v>
      </c>
      <c r="N22" s="37"/>
      <c r="O22" s="6">
        <v>0</v>
      </c>
      <c r="P22" s="6">
        <v>0</v>
      </c>
      <c r="Q22" s="37"/>
      <c r="R22" s="6">
        <v>0</v>
      </c>
      <c r="S22" s="6">
        <v>0</v>
      </c>
      <c r="T22" s="37"/>
      <c r="U22" s="6">
        <v>0</v>
      </c>
      <c r="V22" s="6">
        <v>0</v>
      </c>
      <c r="W22" s="1">
        <f t="shared" si="0"/>
        <v>0</v>
      </c>
      <c r="X22" s="2">
        <f t="shared" si="1"/>
        <v>0</v>
      </c>
      <c r="Y22" s="3">
        <f t="shared" si="2"/>
        <v>450</v>
      </c>
      <c r="Z22" s="116"/>
    </row>
    <row r="23" spans="1:26" ht="12.75">
      <c r="A23" s="27" t="s">
        <v>23</v>
      </c>
      <c r="B23" s="28" t="s">
        <v>24</v>
      </c>
      <c r="C23" s="27" t="s">
        <v>15</v>
      </c>
      <c r="D23" s="3"/>
      <c r="E23" s="37"/>
      <c r="F23" s="21">
        <v>0</v>
      </c>
      <c r="G23" s="3">
        <v>200</v>
      </c>
      <c r="H23" s="37"/>
      <c r="I23" s="6">
        <v>0</v>
      </c>
      <c r="J23" s="6">
        <v>0</v>
      </c>
      <c r="K23" s="37"/>
      <c r="L23" s="6">
        <v>0</v>
      </c>
      <c r="M23" s="6">
        <v>0</v>
      </c>
      <c r="N23" s="37"/>
      <c r="O23" s="6">
        <v>0</v>
      </c>
      <c r="P23" s="6">
        <v>0</v>
      </c>
      <c r="Q23" s="37"/>
      <c r="R23" s="6">
        <v>0</v>
      </c>
      <c r="S23" s="6">
        <v>0</v>
      </c>
      <c r="T23" s="37"/>
      <c r="U23" s="6">
        <v>0</v>
      </c>
      <c r="V23" s="6">
        <v>0</v>
      </c>
      <c r="W23" s="1">
        <f t="shared" si="0"/>
        <v>0</v>
      </c>
      <c r="X23" s="2">
        <f t="shared" si="1"/>
        <v>0</v>
      </c>
      <c r="Y23" s="3">
        <f t="shared" si="2"/>
        <v>200</v>
      </c>
      <c r="Z23" s="116"/>
    </row>
    <row r="24" spans="1:26" ht="12.75">
      <c r="A24" s="27" t="s">
        <v>25</v>
      </c>
      <c r="B24" s="28" t="s">
        <v>26</v>
      </c>
      <c r="C24" s="27" t="s">
        <v>15</v>
      </c>
      <c r="D24" s="3"/>
      <c r="E24" s="37"/>
      <c r="F24" s="21">
        <v>0</v>
      </c>
      <c r="G24" s="3">
        <v>382</v>
      </c>
      <c r="H24" s="37"/>
      <c r="I24" s="6">
        <v>0</v>
      </c>
      <c r="J24" s="6">
        <v>0</v>
      </c>
      <c r="K24" s="37"/>
      <c r="L24" s="6">
        <v>0</v>
      </c>
      <c r="M24" s="6">
        <v>0</v>
      </c>
      <c r="N24" s="37"/>
      <c r="O24" s="6">
        <v>0</v>
      </c>
      <c r="P24" s="6">
        <v>0</v>
      </c>
      <c r="Q24" s="37"/>
      <c r="R24" s="6">
        <v>0</v>
      </c>
      <c r="S24" s="6">
        <v>0</v>
      </c>
      <c r="T24" s="37"/>
      <c r="U24" s="6">
        <v>0</v>
      </c>
      <c r="V24" s="6">
        <v>0</v>
      </c>
      <c r="W24" s="1">
        <f t="shared" si="0"/>
        <v>0</v>
      </c>
      <c r="X24" s="2">
        <f t="shared" si="1"/>
        <v>0</v>
      </c>
      <c r="Y24" s="3">
        <f t="shared" si="2"/>
        <v>382</v>
      </c>
      <c r="Z24" s="116"/>
    </row>
    <row r="25" spans="1:26" ht="12.75">
      <c r="A25" s="27" t="s">
        <v>27</v>
      </c>
      <c r="B25" s="28" t="s">
        <v>32</v>
      </c>
      <c r="C25" s="27" t="s">
        <v>15</v>
      </c>
      <c r="D25" s="3"/>
      <c r="E25" s="37"/>
      <c r="F25" s="21">
        <v>0</v>
      </c>
      <c r="G25" s="3">
        <v>270</v>
      </c>
      <c r="H25" s="37"/>
      <c r="I25" s="6">
        <v>0</v>
      </c>
      <c r="J25" s="6">
        <v>0</v>
      </c>
      <c r="K25" s="37"/>
      <c r="L25" s="6">
        <v>0</v>
      </c>
      <c r="M25" s="6">
        <v>0</v>
      </c>
      <c r="N25" s="37"/>
      <c r="O25" s="6">
        <v>0</v>
      </c>
      <c r="P25" s="6">
        <v>0</v>
      </c>
      <c r="Q25" s="37"/>
      <c r="R25" s="6">
        <v>0</v>
      </c>
      <c r="S25" s="6">
        <v>0</v>
      </c>
      <c r="T25" s="37"/>
      <c r="U25" s="6">
        <v>0</v>
      </c>
      <c r="V25" s="6">
        <v>0</v>
      </c>
      <c r="W25" s="1">
        <f t="shared" si="0"/>
        <v>0</v>
      </c>
      <c r="X25" s="2">
        <f t="shared" si="1"/>
        <v>0</v>
      </c>
      <c r="Y25" s="3">
        <f t="shared" si="2"/>
        <v>270</v>
      </c>
      <c r="Z25" s="116"/>
    </row>
    <row r="26" spans="1:26" ht="12.75">
      <c r="A26" s="27" t="s">
        <v>29</v>
      </c>
      <c r="B26" s="28" t="s">
        <v>36</v>
      </c>
      <c r="C26" s="27" t="s">
        <v>15</v>
      </c>
      <c r="D26" s="3"/>
      <c r="E26" s="37"/>
      <c r="F26" s="21">
        <v>0</v>
      </c>
      <c r="G26" s="3">
        <v>340</v>
      </c>
      <c r="H26" s="37"/>
      <c r="I26" s="6">
        <v>0</v>
      </c>
      <c r="J26" s="6">
        <v>0</v>
      </c>
      <c r="K26" s="37"/>
      <c r="L26" s="6">
        <v>0</v>
      </c>
      <c r="M26" s="6">
        <v>0</v>
      </c>
      <c r="N26" s="37"/>
      <c r="O26" s="6">
        <v>0</v>
      </c>
      <c r="P26" s="6">
        <v>0</v>
      </c>
      <c r="Q26" s="37"/>
      <c r="R26" s="6">
        <v>0</v>
      </c>
      <c r="S26" s="6">
        <v>0</v>
      </c>
      <c r="T26" s="37"/>
      <c r="U26" s="6">
        <v>0</v>
      </c>
      <c r="V26" s="6">
        <v>0</v>
      </c>
      <c r="W26" s="1">
        <f t="shared" si="0"/>
        <v>0</v>
      </c>
      <c r="X26" s="2">
        <f t="shared" si="1"/>
        <v>0</v>
      </c>
      <c r="Y26" s="3">
        <f t="shared" si="2"/>
        <v>340</v>
      </c>
      <c r="Z26" s="116"/>
    </row>
    <row r="27" spans="1:26" s="346" customFormat="1" ht="27">
      <c r="A27" s="336">
        <v>4</v>
      </c>
      <c r="B27" s="337" t="s">
        <v>153</v>
      </c>
      <c r="C27" s="336" t="s">
        <v>15</v>
      </c>
      <c r="D27" s="338"/>
      <c r="E27" s="339"/>
      <c r="F27" s="340"/>
      <c r="G27" s="341"/>
      <c r="H27" s="342"/>
      <c r="I27" s="343">
        <v>0</v>
      </c>
      <c r="J27" s="342">
        <v>2.26</v>
      </c>
      <c r="K27" s="344"/>
      <c r="L27" s="343">
        <v>0</v>
      </c>
      <c r="M27" s="343">
        <v>0</v>
      </c>
      <c r="N27" s="344"/>
      <c r="O27" s="343">
        <v>0</v>
      </c>
      <c r="P27" s="344">
        <v>63.12</v>
      </c>
      <c r="Q27" s="344"/>
      <c r="R27" s="343">
        <v>0</v>
      </c>
      <c r="S27" s="343">
        <v>0</v>
      </c>
      <c r="T27" s="344"/>
      <c r="U27" s="343">
        <v>0</v>
      </c>
      <c r="V27" s="344">
        <v>6.74</v>
      </c>
      <c r="W27" s="345">
        <f>T27+Q27+N27+K27+H27+E27</f>
        <v>0</v>
      </c>
      <c r="X27" s="341">
        <f>U27+R27+O27+L27+I27+F27</f>
        <v>0</v>
      </c>
      <c r="Y27" s="341">
        <f>V27+S27+P27+M27+J27+G27</f>
        <v>72.12</v>
      </c>
      <c r="Z27" s="340"/>
    </row>
    <row r="28" spans="1:26" s="292" customFormat="1" ht="13.5">
      <c r="A28" s="284">
        <v>5</v>
      </c>
      <c r="B28" s="285" t="s">
        <v>46</v>
      </c>
      <c r="C28" s="284"/>
      <c r="D28" s="286"/>
      <c r="E28" s="285"/>
      <c r="F28" s="287"/>
      <c r="G28" s="286"/>
      <c r="H28" s="288"/>
      <c r="I28" s="289"/>
      <c r="J28" s="289"/>
      <c r="K28" s="285"/>
      <c r="L28" s="289"/>
      <c r="M28" s="289"/>
      <c r="N28" s="285"/>
      <c r="O28" s="289"/>
      <c r="P28" s="289"/>
      <c r="Q28" s="285"/>
      <c r="R28" s="289"/>
      <c r="S28" s="289"/>
      <c r="T28" s="285"/>
      <c r="U28" s="289"/>
      <c r="V28" s="289"/>
      <c r="W28" s="290"/>
      <c r="X28" s="286"/>
      <c r="Y28" s="286"/>
      <c r="Z28" s="291"/>
    </row>
    <row r="29" spans="1:26" s="301" customFormat="1" ht="13.5">
      <c r="A29" s="293" t="s">
        <v>155</v>
      </c>
      <c r="B29" s="294" t="s">
        <v>47</v>
      </c>
      <c r="C29" s="293" t="s">
        <v>48</v>
      </c>
      <c r="D29" s="295">
        <v>0.157</v>
      </c>
      <c r="E29" s="293"/>
      <c r="F29" s="296"/>
      <c r="G29" s="286"/>
      <c r="H29" s="297"/>
      <c r="I29" s="298">
        <v>0</v>
      </c>
      <c r="J29" s="298">
        <v>0</v>
      </c>
      <c r="K29" s="294"/>
      <c r="L29" s="298">
        <v>0</v>
      </c>
      <c r="M29" s="295">
        <v>0.157</v>
      </c>
      <c r="N29" s="294"/>
      <c r="O29" s="298">
        <v>0</v>
      </c>
      <c r="P29" s="298">
        <v>2</v>
      </c>
      <c r="Q29" s="294"/>
      <c r="R29" s="298">
        <v>0</v>
      </c>
      <c r="S29" s="298">
        <v>0</v>
      </c>
      <c r="T29" s="294"/>
      <c r="U29" s="298">
        <v>0</v>
      </c>
      <c r="V29" s="298">
        <v>0</v>
      </c>
      <c r="W29" s="299">
        <f>T29+Q29+N29+K29+H29+E29</f>
        <v>0</v>
      </c>
      <c r="X29" s="295">
        <f>U29+R29+P29+L29+I29+F29</f>
        <v>2</v>
      </c>
      <c r="Y29" s="295">
        <f>V29+S29+P29+J29+M29</f>
        <v>2.157</v>
      </c>
      <c r="Z29" s="300"/>
    </row>
    <row r="30" spans="1:26" s="301" customFormat="1" ht="13.5">
      <c r="A30" s="293" t="s">
        <v>156</v>
      </c>
      <c r="B30" s="294" t="s">
        <v>49</v>
      </c>
      <c r="C30" s="293" t="s">
        <v>48</v>
      </c>
      <c r="D30" s="295">
        <v>0.141394</v>
      </c>
      <c r="E30" s="302"/>
      <c r="F30" s="296"/>
      <c r="G30" s="286"/>
      <c r="H30" s="297"/>
      <c r="I30" s="298">
        <v>0</v>
      </c>
      <c r="J30" s="298">
        <v>0</v>
      </c>
      <c r="K30" s="294"/>
      <c r="L30" s="298">
        <v>0</v>
      </c>
      <c r="M30" s="295">
        <v>0.141394</v>
      </c>
      <c r="N30" s="294"/>
      <c r="O30" s="298">
        <v>0</v>
      </c>
      <c r="P30" s="298">
        <v>0</v>
      </c>
      <c r="Q30" s="294"/>
      <c r="R30" s="298">
        <v>0</v>
      </c>
      <c r="S30" s="298">
        <v>0</v>
      </c>
      <c r="T30" s="294"/>
      <c r="U30" s="298">
        <v>0</v>
      </c>
      <c r="V30" s="298">
        <v>0</v>
      </c>
      <c r="W30" s="299">
        <f>T30+Q30+N30+K30+H30+E30</f>
        <v>0</v>
      </c>
      <c r="X30" s="295">
        <f>U30+R30+P30+L30+I30+F30</f>
        <v>0</v>
      </c>
      <c r="Y30" s="295">
        <f>V30+S30+P30+J30+M30</f>
        <v>0.141394</v>
      </c>
      <c r="Z30" s="300"/>
    </row>
    <row r="31" spans="1:26" s="301" customFormat="1" ht="13.5">
      <c r="A31" s="293" t="s">
        <v>157</v>
      </c>
      <c r="B31" s="294" t="s">
        <v>50</v>
      </c>
      <c r="C31" s="293" t="s">
        <v>48</v>
      </c>
      <c r="D31" s="295">
        <v>0.015606</v>
      </c>
      <c r="E31" s="302"/>
      <c r="F31" s="296"/>
      <c r="G31" s="286"/>
      <c r="H31" s="297"/>
      <c r="I31" s="298">
        <v>0</v>
      </c>
      <c r="J31" s="298">
        <v>0</v>
      </c>
      <c r="K31" s="294"/>
      <c r="L31" s="298">
        <v>0</v>
      </c>
      <c r="M31" s="295">
        <v>0.015606</v>
      </c>
      <c r="N31" s="294">
        <v>0</v>
      </c>
      <c r="O31" s="298">
        <v>2</v>
      </c>
      <c r="P31" s="298">
        <v>2</v>
      </c>
      <c r="Q31" s="294"/>
      <c r="R31" s="298">
        <v>0</v>
      </c>
      <c r="S31" s="298">
        <v>0</v>
      </c>
      <c r="T31" s="294"/>
      <c r="U31" s="298">
        <v>0</v>
      </c>
      <c r="V31" s="298">
        <v>0</v>
      </c>
      <c r="W31" s="299">
        <f>T31+Q31+N31+K31+H31+E31</f>
        <v>0</v>
      </c>
      <c r="X31" s="295">
        <f>U31+R31+P31+L31+I31+F31</f>
        <v>2</v>
      </c>
      <c r="Y31" s="295">
        <f>V31+S31+P31+J31+M31</f>
        <v>2.015606</v>
      </c>
      <c r="Z31" s="300"/>
    </row>
    <row r="32" spans="1:26" s="312" customFormat="1" ht="12.75">
      <c r="A32" s="303" t="s">
        <v>51</v>
      </c>
      <c r="B32" s="304" t="s">
        <v>52</v>
      </c>
      <c r="C32" s="303"/>
      <c r="D32" s="305"/>
      <c r="E32" s="303"/>
      <c r="F32" s="306"/>
      <c r="G32" s="305"/>
      <c r="H32" s="307"/>
      <c r="I32" s="308"/>
      <c r="J32" s="308"/>
      <c r="K32" s="309"/>
      <c r="L32" s="308"/>
      <c r="M32" s="308"/>
      <c r="N32" s="309"/>
      <c r="O32" s="308"/>
      <c r="P32" s="308"/>
      <c r="Q32" s="309"/>
      <c r="R32" s="308"/>
      <c r="S32" s="308"/>
      <c r="T32" s="309"/>
      <c r="U32" s="308"/>
      <c r="V32" s="308"/>
      <c r="W32" s="310"/>
      <c r="X32" s="305"/>
      <c r="Y32" s="305"/>
      <c r="Z32" s="311"/>
    </row>
    <row r="33" spans="1:26" s="472" customFormat="1" ht="12.75">
      <c r="A33" s="464">
        <v>1</v>
      </c>
      <c r="B33" s="465" t="s">
        <v>160</v>
      </c>
      <c r="C33" s="293" t="s">
        <v>48</v>
      </c>
      <c r="D33" s="466">
        <v>1</v>
      </c>
      <c r="E33" s="464"/>
      <c r="F33" s="467"/>
      <c r="G33" s="466"/>
      <c r="H33" s="468"/>
      <c r="I33" s="469"/>
      <c r="J33" s="469"/>
      <c r="K33" s="470"/>
      <c r="L33" s="469">
        <v>16</v>
      </c>
      <c r="M33" s="469">
        <v>16</v>
      </c>
      <c r="N33" s="470"/>
      <c r="O33" s="469"/>
      <c r="P33" s="469"/>
      <c r="Q33" s="470"/>
      <c r="R33" s="469"/>
      <c r="S33" s="469"/>
      <c r="T33" s="470"/>
      <c r="U33" s="469"/>
      <c r="V33" s="469"/>
      <c r="W33" s="299">
        <f aca="true" t="shared" si="3" ref="W33:Y36">T33+Q33+N33+K33+H33+E33</f>
        <v>0</v>
      </c>
      <c r="X33" s="295">
        <f t="shared" si="3"/>
        <v>16</v>
      </c>
      <c r="Y33" s="295">
        <f t="shared" si="3"/>
        <v>16</v>
      </c>
      <c r="Z33" s="471"/>
    </row>
    <row r="34" spans="1:26" s="301" customFormat="1" ht="12.75">
      <c r="A34" s="293">
        <v>2</v>
      </c>
      <c r="B34" s="294" t="s">
        <v>161</v>
      </c>
      <c r="C34" s="293" t="s">
        <v>48</v>
      </c>
      <c r="D34" s="295">
        <v>86.631</v>
      </c>
      <c r="E34" s="293"/>
      <c r="F34" s="296">
        <v>49.312</v>
      </c>
      <c r="G34" s="295">
        <v>1630</v>
      </c>
      <c r="H34" s="297"/>
      <c r="I34" s="298">
        <v>0</v>
      </c>
      <c r="J34" s="298">
        <v>0</v>
      </c>
      <c r="K34" s="294">
        <v>20</v>
      </c>
      <c r="L34" s="298">
        <v>20</v>
      </c>
      <c r="M34" s="298">
        <v>20</v>
      </c>
      <c r="N34" s="294"/>
      <c r="O34" s="298">
        <v>15</v>
      </c>
      <c r="P34" s="298">
        <v>70</v>
      </c>
      <c r="Q34" s="294"/>
      <c r="R34" s="298">
        <v>0</v>
      </c>
      <c r="S34" s="298">
        <v>0</v>
      </c>
      <c r="T34" s="294"/>
      <c r="U34" s="298">
        <v>0</v>
      </c>
      <c r="V34" s="313">
        <v>10.766</v>
      </c>
      <c r="W34" s="299">
        <f t="shared" si="3"/>
        <v>20</v>
      </c>
      <c r="X34" s="295">
        <f t="shared" si="3"/>
        <v>84.312</v>
      </c>
      <c r="Y34" s="295">
        <f t="shared" si="3"/>
        <v>1730.766</v>
      </c>
      <c r="Z34" s="300"/>
    </row>
    <row r="35" spans="1:26" s="321" customFormat="1" ht="25.5">
      <c r="A35" s="314" t="s">
        <v>54</v>
      </c>
      <c r="B35" s="315" t="s">
        <v>55</v>
      </c>
      <c r="C35" s="316" t="s">
        <v>48</v>
      </c>
      <c r="D35" s="317"/>
      <c r="E35" s="318"/>
      <c r="F35" s="296">
        <v>48.398</v>
      </c>
      <c r="G35" s="295">
        <v>132.789</v>
      </c>
      <c r="H35" s="319"/>
      <c r="I35" s="298">
        <v>0</v>
      </c>
      <c r="J35" s="298">
        <v>0</v>
      </c>
      <c r="K35" s="320"/>
      <c r="L35" s="298">
        <v>0</v>
      </c>
      <c r="M35" s="298">
        <v>0</v>
      </c>
      <c r="N35" s="320"/>
      <c r="O35" s="298">
        <v>0</v>
      </c>
      <c r="P35" s="298">
        <v>0</v>
      </c>
      <c r="Q35" s="320"/>
      <c r="R35" s="298">
        <v>0</v>
      </c>
      <c r="S35" s="298">
        <v>0</v>
      </c>
      <c r="T35" s="320"/>
      <c r="U35" s="298">
        <v>0</v>
      </c>
      <c r="V35" s="298">
        <v>0</v>
      </c>
      <c r="W35" s="299">
        <f t="shared" si="3"/>
        <v>0</v>
      </c>
      <c r="X35" s="295">
        <f t="shared" si="3"/>
        <v>48.398</v>
      </c>
      <c r="Y35" s="295">
        <f t="shared" si="3"/>
        <v>132.789</v>
      </c>
      <c r="Z35" s="320"/>
    </row>
    <row r="36" spans="1:26" s="301" customFormat="1" ht="12.75">
      <c r="A36" s="293">
        <v>3</v>
      </c>
      <c r="B36" s="294" t="s">
        <v>56</v>
      </c>
      <c r="C36" s="293" t="s">
        <v>48</v>
      </c>
      <c r="D36" s="295">
        <v>71.631</v>
      </c>
      <c r="E36" s="293"/>
      <c r="F36" s="296">
        <f>48.569-F35</f>
        <v>0.17099999999999937</v>
      </c>
      <c r="G36" s="295">
        <v>1629.257</v>
      </c>
      <c r="H36" s="297"/>
      <c r="I36" s="298">
        <v>0</v>
      </c>
      <c r="J36" s="298">
        <v>0</v>
      </c>
      <c r="K36" s="294"/>
      <c r="L36" s="298">
        <v>0</v>
      </c>
      <c r="M36" s="298">
        <v>0</v>
      </c>
      <c r="N36" s="322">
        <v>0.015</v>
      </c>
      <c r="O36" s="313">
        <v>0.389</v>
      </c>
      <c r="P36" s="313">
        <v>55.389</v>
      </c>
      <c r="Q36" s="294"/>
      <c r="R36" s="298">
        <v>0</v>
      </c>
      <c r="S36" s="298">
        <v>0</v>
      </c>
      <c r="T36" s="294"/>
      <c r="U36" s="298">
        <v>0</v>
      </c>
      <c r="V36" s="313">
        <v>10.766</v>
      </c>
      <c r="W36" s="323">
        <f t="shared" si="3"/>
        <v>0.015</v>
      </c>
      <c r="X36" s="295">
        <f t="shared" si="3"/>
        <v>0.5599999999999994</v>
      </c>
      <c r="Y36" s="295">
        <f t="shared" si="3"/>
        <v>1695.412</v>
      </c>
      <c r="Z36" s="300"/>
    </row>
    <row r="37" spans="1:26" s="301" customFormat="1" ht="12.75">
      <c r="A37" s="293">
        <v>4</v>
      </c>
      <c r="B37" s="294" t="s">
        <v>57</v>
      </c>
      <c r="C37" s="293" t="s">
        <v>48</v>
      </c>
      <c r="D37" s="295">
        <f>D33+D34-D36</f>
        <v>16</v>
      </c>
      <c r="E37" s="293"/>
      <c r="F37" s="324">
        <f>F34-F36-F35</f>
        <v>0.742999999999995</v>
      </c>
      <c r="G37" s="324">
        <f>G34-G36</f>
        <v>0.7429999999999382</v>
      </c>
      <c r="H37" s="324">
        <f aca="true" t="shared" si="4" ref="H37:V37">H34-H36</f>
        <v>0</v>
      </c>
      <c r="I37" s="324">
        <f t="shared" si="4"/>
        <v>0</v>
      </c>
      <c r="J37" s="324">
        <f t="shared" si="4"/>
        <v>0</v>
      </c>
      <c r="K37" s="324">
        <f>L37</f>
        <v>36</v>
      </c>
      <c r="L37" s="324">
        <f>L34+L33-L36</f>
        <v>36</v>
      </c>
      <c r="M37" s="324">
        <f>M33+M34-M36</f>
        <v>36</v>
      </c>
      <c r="N37" s="324">
        <f>O37</f>
        <v>14.611</v>
      </c>
      <c r="O37" s="324">
        <f t="shared" si="4"/>
        <v>14.611</v>
      </c>
      <c r="P37" s="324">
        <f t="shared" si="4"/>
        <v>14.610999999999997</v>
      </c>
      <c r="Q37" s="324">
        <f t="shared" si="4"/>
        <v>0</v>
      </c>
      <c r="R37" s="324">
        <f t="shared" si="4"/>
        <v>0</v>
      </c>
      <c r="S37" s="324">
        <f t="shared" si="4"/>
        <v>0</v>
      </c>
      <c r="T37" s="324">
        <f t="shared" si="4"/>
        <v>0</v>
      </c>
      <c r="U37" s="324">
        <f t="shared" si="4"/>
        <v>0</v>
      </c>
      <c r="V37" s="324">
        <f t="shared" si="4"/>
        <v>0</v>
      </c>
      <c r="W37" s="324">
        <f>X37</f>
        <v>51.35399999999999</v>
      </c>
      <c r="X37" s="324">
        <f>X33+X34-X36-X35</f>
        <v>51.35399999999999</v>
      </c>
      <c r="Y37" s="324">
        <f>Y33+Y34-Y36</f>
        <v>51.35400000000004</v>
      </c>
      <c r="Z37" s="325"/>
    </row>
    <row r="38" spans="1:26" s="281" customFormat="1" ht="12.75">
      <c r="A38" s="533" t="s">
        <v>58</v>
      </c>
      <c r="B38" s="534" t="s">
        <v>59</v>
      </c>
      <c r="C38" s="533"/>
      <c r="D38" s="535"/>
      <c r="E38" s="534"/>
      <c r="F38" s="535"/>
      <c r="G38" s="535"/>
      <c r="H38" s="536"/>
      <c r="I38" s="537"/>
      <c r="J38" s="537"/>
      <c r="K38" s="534"/>
      <c r="L38" s="537"/>
      <c r="M38" s="537"/>
      <c r="N38" s="534"/>
      <c r="O38" s="537"/>
      <c r="P38" s="537"/>
      <c r="Q38" s="534"/>
      <c r="R38" s="537"/>
      <c r="S38" s="537"/>
      <c r="T38" s="534"/>
      <c r="U38" s="537"/>
      <c r="V38" s="537"/>
      <c r="W38" s="538"/>
      <c r="X38" s="538"/>
      <c r="Y38" s="538"/>
      <c r="Z38" s="538"/>
    </row>
    <row r="39" spans="1:26" s="531" customFormat="1" ht="25.5">
      <c r="A39" s="525">
        <v>1</v>
      </c>
      <c r="B39" s="333" t="s">
        <v>167</v>
      </c>
      <c r="C39" s="525" t="s">
        <v>61</v>
      </c>
      <c r="D39" s="526">
        <v>18</v>
      </c>
      <c r="E39" s="527"/>
      <c r="F39" s="526">
        <v>2</v>
      </c>
      <c r="G39" s="526">
        <f>18+9+F39</f>
        <v>29</v>
      </c>
      <c r="H39" s="528">
        <v>2</v>
      </c>
      <c r="I39" s="529">
        <v>4</v>
      </c>
      <c r="J39" s="529">
        <f>10+8+I39</f>
        <v>22</v>
      </c>
      <c r="K39" s="527"/>
      <c r="L39" s="529">
        <v>0</v>
      </c>
      <c r="M39" s="529">
        <v>0</v>
      </c>
      <c r="N39" s="527"/>
      <c r="O39" s="529">
        <v>0</v>
      </c>
      <c r="P39" s="529">
        <v>0</v>
      </c>
      <c r="Q39" s="527"/>
      <c r="R39" s="529">
        <v>0</v>
      </c>
      <c r="S39" s="529">
        <v>0</v>
      </c>
      <c r="T39" s="527"/>
      <c r="U39" s="529">
        <v>0</v>
      </c>
      <c r="V39" s="529">
        <v>1</v>
      </c>
      <c r="W39" s="530">
        <f aca="true" t="shared" si="5" ref="W39:Y40">T39+Q39+N39+K39+H39+E39</f>
        <v>2</v>
      </c>
      <c r="X39" s="530">
        <f t="shared" si="5"/>
        <v>6</v>
      </c>
      <c r="Y39" s="530">
        <f t="shared" si="5"/>
        <v>52</v>
      </c>
      <c r="Z39" s="333"/>
    </row>
    <row r="40" spans="1:26" s="355" customFormat="1" ht="12.75">
      <c r="A40" s="349" t="s">
        <v>54</v>
      </c>
      <c r="B40" s="350" t="s">
        <v>64</v>
      </c>
      <c r="C40" s="351" t="s">
        <v>48</v>
      </c>
      <c r="D40" s="352">
        <v>442.853</v>
      </c>
      <c r="E40" s="353"/>
      <c r="F40" s="352">
        <v>78.669</v>
      </c>
      <c r="G40" s="368">
        <f>666.167+313.817+F40</f>
        <v>1058.653</v>
      </c>
      <c r="H40" s="369">
        <v>21.21</v>
      </c>
      <c r="I40" s="370">
        <v>32.41</v>
      </c>
      <c r="J40" s="370">
        <f>114.036+I40+316.911</f>
        <v>463.35699999999997</v>
      </c>
      <c r="K40" s="353"/>
      <c r="L40" s="354">
        <v>0</v>
      </c>
      <c r="M40" s="354">
        <v>0</v>
      </c>
      <c r="N40" s="353"/>
      <c r="O40" s="354">
        <v>0</v>
      </c>
      <c r="P40" s="354">
        <v>0</v>
      </c>
      <c r="Q40" s="353"/>
      <c r="R40" s="354">
        <v>0</v>
      </c>
      <c r="S40" s="354">
        <v>0</v>
      </c>
      <c r="T40" s="353"/>
      <c r="U40" s="354">
        <v>0</v>
      </c>
      <c r="V40" s="354">
        <v>15</v>
      </c>
      <c r="W40" s="363">
        <f t="shared" si="5"/>
        <v>21.21</v>
      </c>
      <c r="X40" s="363">
        <f t="shared" si="5"/>
        <v>111.079</v>
      </c>
      <c r="Y40" s="363">
        <f t="shared" si="5"/>
        <v>1537.01</v>
      </c>
      <c r="Z40" s="333"/>
    </row>
    <row r="41" spans="1:26" s="480" customFormat="1" ht="13.5">
      <c r="A41" s="489">
        <v>2</v>
      </c>
      <c r="B41" s="490" t="s">
        <v>72</v>
      </c>
      <c r="C41" s="473" t="s">
        <v>61</v>
      </c>
      <c r="D41" s="475">
        <f>23+7+1+3</f>
        <v>34</v>
      </c>
      <c r="E41" s="491"/>
      <c r="F41" s="491">
        <v>-4</v>
      </c>
      <c r="G41" s="491">
        <f>F41+23</f>
        <v>19</v>
      </c>
      <c r="H41" s="492"/>
      <c r="I41" s="492">
        <v>2</v>
      </c>
      <c r="J41" s="492">
        <f>7+2</f>
        <v>9</v>
      </c>
      <c r="K41" s="474"/>
      <c r="L41" s="476"/>
      <c r="M41" s="476"/>
      <c r="N41" s="474"/>
      <c r="O41" s="476"/>
      <c r="P41" s="476"/>
      <c r="Q41" s="474"/>
      <c r="R41" s="476">
        <v>0</v>
      </c>
      <c r="S41" s="476">
        <f>R41+1</f>
        <v>1</v>
      </c>
      <c r="T41" s="474"/>
      <c r="U41" s="476">
        <v>0</v>
      </c>
      <c r="V41" s="476">
        <f>U41+3</f>
        <v>3</v>
      </c>
      <c r="W41" s="477">
        <f>T41+Q41+N41+K41+H41+E41</f>
        <v>0</v>
      </c>
      <c r="X41" s="478">
        <f>U41+R41+O41+L41+I41+F41</f>
        <v>-2</v>
      </c>
      <c r="Y41" s="478">
        <f>V41+S41+P41+M41+J41+G41</f>
        <v>32</v>
      </c>
      <c r="Z41" s="479"/>
    </row>
    <row r="42" spans="1:26" s="505" customFormat="1" ht="12.75">
      <c r="A42" s="493" t="s">
        <v>54</v>
      </c>
      <c r="B42" s="494" t="s">
        <v>73</v>
      </c>
      <c r="C42" s="495" t="s">
        <v>48</v>
      </c>
      <c r="D42" s="503">
        <f>658.562+184.5+1306.031</f>
        <v>2149.093</v>
      </c>
      <c r="E42" s="488"/>
      <c r="F42" s="497">
        <v>-35.203</v>
      </c>
      <c r="G42" s="497">
        <f>F42+567.201</f>
        <v>531.998</v>
      </c>
      <c r="H42" s="498"/>
      <c r="I42" s="497">
        <f>102.061-91.361</f>
        <v>10.700000000000003</v>
      </c>
      <c r="J42" s="497">
        <f>I42+91.361</f>
        <v>102.061</v>
      </c>
      <c r="K42" s="494"/>
      <c r="L42" s="499"/>
      <c r="M42" s="499"/>
      <c r="N42" s="494"/>
      <c r="O42" s="499"/>
      <c r="P42" s="499"/>
      <c r="Q42" s="494"/>
      <c r="R42" s="499">
        <v>0</v>
      </c>
      <c r="S42" s="500">
        <f>R42+1306.031</f>
        <v>1306.031</v>
      </c>
      <c r="T42" s="494"/>
      <c r="U42" s="501">
        <v>0</v>
      </c>
      <c r="V42" s="501">
        <f>U42+184.5</f>
        <v>184.5</v>
      </c>
      <c r="W42" s="502">
        <f aca="true" t="shared" si="6" ref="W42:Y49">T42+Q42+N42+K42+H42+E42</f>
        <v>0</v>
      </c>
      <c r="X42" s="503">
        <f t="shared" si="6"/>
        <v>-24.503</v>
      </c>
      <c r="Y42" s="503">
        <f t="shared" si="6"/>
        <v>2124.59</v>
      </c>
      <c r="Z42" s="503"/>
    </row>
    <row r="43" spans="1:26" s="505" customFormat="1" ht="12.75">
      <c r="A43" s="493" t="s">
        <v>54</v>
      </c>
      <c r="B43" s="494" t="s">
        <v>74</v>
      </c>
      <c r="C43" s="495" t="s">
        <v>48</v>
      </c>
      <c r="D43" s="496">
        <f>59.96+632.808</f>
        <v>692.768</v>
      </c>
      <c r="E43" s="488"/>
      <c r="F43" s="506">
        <v>0</v>
      </c>
      <c r="G43" s="497">
        <f>F43+59.96</f>
        <v>59.96</v>
      </c>
      <c r="H43" s="488"/>
      <c r="I43" s="499"/>
      <c r="J43" s="499"/>
      <c r="K43" s="494"/>
      <c r="L43" s="499"/>
      <c r="M43" s="499"/>
      <c r="N43" s="494"/>
      <c r="O43" s="499"/>
      <c r="P43" s="499"/>
      <c r="Q43" s="494"/>
      <c r="R43" s="500">
        <v>0</v>
      </c>
      <c r="S43" s="500">
        <f>R43+632.808</f>
        <v>632.808</v>
      </c>
      <c r="T43" s="494"/>
      <c r="U43" s="499"/>
      <c r="V43" s="499"/>
      <c r="W43" s="502">
        <f t="shared" si="6"/>
        <v>0</v>
      </c>
      <c r="X43" s="504">
        <f t="shared" si="6"/>
        <v>0</v>
      </c>
      <c r="Y43" s="503">
        <f t="shared" si="6"/>
        <v>692.768</v>
      </c>
      <c r="Z43" s="503"/>
    </row>
    <row r="44" spans="1:26" s="480" customFormat="1" ht="13.5">
      <c r="A44" s="473">
        <v>3</v>
      </c>
      <c r="B44" s="474" t="s">
        <v>75</v>
      </c>
      <c r="C44" s="473" t="s">
        <v>61</v>
      </c>
      <c r="D44" s="475">
        <f>22+23+1</f>
        <v>46</v>
      </c>
      <c r="E44" s="491"/>
      <c r="F44" s="491">
        <v>6</v>
      </c>
      <c r="G44" s="491">
        <f>F44+22</f>
        <v>28</v>
      </c>
      <c r="H44" s="474"/>
      <c r="I44" s="475">
        <v>-3</v>
      </c>
      <c r="J44" s="475">
        <f>I44+23</f>
        <v>20</v>
      </c>
      <c r="K44" s="474"/>
      <c r="L44" s="476"/>
      <c r="M44" s="476"/>
      <c r="N44" s="474"/>
      <c r="O44" s="476"/>
      <c r="P44" s="476"/>
      <c r="Q44" s="474"/>
      <c r="R44" s="476"/>
      <c r="S44" s="476"/>
      <c r="T44" s="474"/>
      <c r="U44" s="476">
        <v>0</v>
      </c>
      <c r="V44" s="476">
        <f>U44+1</f>
        <v>1</v>
      </c>
      <c r="W44" s="477">
        <f t="shared" si="6"/>
        <v>0</v>
      </c>
      <c r="X44" s="478">
        <f t="shared" si="6"/>
        <v>3</v>
      </c>
      <c r="Y44" s="478">
        <f>V44+S44+P44+M44+J44+G44</f>
        <v>49</v>
      </c>
      <c r="Z44" s="479"/>
    </row>
    <row r="45" spans="1:26" s="505" customFormat="1" ht="12.75">
      <c r="A45" s="493" t="s">
        <v>54</v>
      </c>
      <c r="B45" s="494" t="s">
        <v>73</v>
      </c>
      <c r="C45" s="495" t="s">
        <v>48</v>
      </c>
      <c r="D45" s="496">
        <f>902.67+14</f>
        <v>916.67</v>
      </c>
      <c r="E45" s="488"/>
      <c r="F45" s="497">
        <v>157.202</v>
      </c>
      <c r="G45" s="497">
        <f>F45+457.02</f>
        <v>614.222</v>
      </c>
      <c r="H45" s="507"/>
      <c r="I45" s="507">
        <v>-59.49</v>
      </c>
      <c r="J45" s="507">
        <f>I45+445.65</f>
        <v>386.15999999999997</v>
      </c>
      <c r="K45" s="494"/>
      <c r="L45" s="499"/>
      <c r="M45" s="499"/>
      <c r="N45" s="494"/>
      <c r="O45" s="499"/>
      <c r="P45" s="499"/>
      <c r="Q45" s="494"/>
      <c r="R45" s="499"/>
      <c r="S45" s="499"/>
      <c r="T45" s="494"/>
      <c r="U45" s="499">
        <v>0</v>
      </c>
      <c r="V45" s="499">
        <f>U45+14</f>
        <v>14</v>
      </c>
      <c r="W45" s="502">
        <f t="shared" si="6"/>
        <v>0</v>
      </c>
      <c r="X45" s="503">
        <f t="shared" si="6"/>
        <v>97.71199999999999</v>
      </c>
      <c r="Y45" s="503">
        <f t="shared" si="6"/>
        <v>1014.382</v>
      </c>
      <c r="Z45" s="503"/>
    </row>
    <row r="46" spans="1:26" s="505" customFormat="1" ht="12.75">
      <c r="A46" s="493" t="s">
        <v>54</v>
      </c>
      <c r="B46" s="494" t="s">
        <v>74</v>
      </c>
      <c r="C46" s="495" t="s">
        <v>48</v>
      </c>
      <c r="D46" s="508">
        <f>631.042+8</f>
        <v>639.042</v>
      </c>
      <c r="E46" s="488"/>
      <c r="F46" s="497">
        <v>0</v>
      </c>
      <c r="G46" s="497">
        <f>F46+315.392</f>
        <v>315.392</v>
      </c>
      <c r="H46" s="507"/>
      <c r="I46" s="507">
        <v>-17.7</v>
      </c>
      <c r="J46" s="507">
        <f>I46+315.65</f>
        <v>297.95</v>
      </c>
      <c r="K46" s="494"/>
      <c r="L46" s="499"/>
      <c r="M46" s="499"/>
      <c r="N46" s="494"/>
      <c r="O46" s="499"/>
      <c r="P46" s="499"/>
      <c r="Q46" s="494"/>
      <c r="R46" s="499"/>
      <c r="S46" s="499"/>
      <c r="T46" s="494"/>
      <c r="U46" s="499">
        <v>0</v>
      </c>
      <c r="V46" s="499">
        <f>U46+8</f>
        <v>8</v>
      </c>
      <c r="W46" s="502">
        <f t="shared" si="6"/>
        <v>0</v>
      </c>
      <c r="X46" s="503">
        <f t="shared" si="6"/>
        <v>-17.7</v>
      </c>
      <c r="Y46" s="503">
        <f t="shared" si="6"/>
        <v>621.342</v>
      </c>
      <c r="Z46" s="503"/>
    </row>
    <row r="47" spans="1:26" s="505" customFormat="1" ht="12.75">
      <c r="A47" s="493" t="s">
        <v>54</v>
      </c>
      <c r="B47" s="494" t="s">
        <v>76</v>
      </c>
      <c r="C47" s="495" t="s">
        <v>48</v>
      </c>
      <c r="D47" s="503">
        <f>658.014+650.238+4</f>
        <v>1312.252</v>
      </c>
      <c r="E47" s="488"/>
      <c r="F47" s="497">
        <v>413.205</v>
      </c>
      <c r="G47" s="497">
        <f>F47+658.014</f>
        <v>1071.219</v>
      </c>
      <c r="H47" s="497"/>
      <c r="I47" s="500">
        <v>218.864</v>
      </c>
      <c r="J47" s="500">
        <f>I47+650.238</f>
        <v>869.1020000000001</v>
      </c>
      <c r="K47" s="494"/>
      <c r="L47" s="499"/>
      <c r="M47" s="499"/>
      <c r="N47" s="494"/>
      <c r="O47" s="499"/>
      <c r="P47" s="499"/>
      <c r="Q47" s="494"/>
      <c r="R47" s="499"/>
      <c r="S47" s="499"/>
      <c r="T47" s="494"/>
      <c r="U47" s="499">
        <v>2</v>
      </c>
      <c r="V47" s="499">
        <f>U47+4</f>
        <v>6</v>
      </c>
      <c r="W47" s="502">
        <f t="shared" si="6"/>
        <v>0</v>
      </c>
      <c r="X47" s="503">
        <f t="shared" si="6"/>
        <v>634.069</v>
      </c>
      <c r="Y47" s="503">
        <f t="shared" si="6"/>
        <v>1946.3210000000001</v>
      </c>
      <c r="Z47" s="503"/>
    </row>
    <row r="48" spans="1:26" s="505" customFormat="1" ht="12.75">
      <c r="A48" s="493" t="s">
        <v>54</v>
      </c>
      <c r="B48" s="494" t="s">
        <v>77</v>
      </c>
      <c r="C48" s="495" t="s">
        <v>78</v>
      </c>
      <c r="D48" s="504">
        <v>2578</v>
      </c>
      <c r="E48" s="494"/>
      <c r="F48" s="504">
        <v>1346</v>
      </c>
      <c r="G48" s="504">
        <v>1346</v>
      </c>
      <c r="H48" s="497"/>
      <c r="I48" s="499">
        <v>1228</v>
      </c>
      <c r="J48" s="499">
        <v>1228</v>
      </c>
      <c r="K48" s="494"/>
      <c r="L48" s="499"/>
      <c r="M48" s="499"/>
      <c r="N48" s="494"/>
      <c r="O48" s="499"/>
      <c r="P48" s="499"/>
      <c r="Q48" s="494"/>
      <c r="R48" s="499"/>
      <c r="S48" s="499"/>
      <c r="T48" s="494"/>
      <c r="U48" s="499">
        <v>16</v>
      </c>
      <c r="V48" s="499">
        <f>U48</f>
        <v>16</v>
      </c>
      <c r="W48" s="502">
        <f t="shared" si="6"/>
        <v>0</v>
      </c>
      <c r="X48" s="504">
        <f t="shared" si="6"/>
        <v>2590</v>
      </c>
      <c r="Y48" s="504">
        <f t="shared" si="6"/>
        <v>2590</v>
      </c>
      <c r="Z48" s="503"/>
    </row>
    <row r="49" spans="1:26" s="505" customFormat="1" ht="12.75">
      <c r="A49" s="493" t="s">
        <v>54</v>
      </c>
      <c r="B49" s="494" t="s">
        <v>79</v>
      </c>
      <c r="C49" s="495" t="s">
        <v>48</v>
      </c>
      <c r="D49" s="496">
        <f>36.244+41.679+0.04</f>
        <v>77.96300000000001</v>
      </c>
      <c r="E49" s="494"/>
      <c r="F49" s="503">
        <v>11.983</v>
      </c>
      <c r="G49" s="503">
        <f>F49+36.244</f>
        <v>48.227000000000004</v>
      </c>
      <c r="H49" s="497"/>
      <c r="I49" s="500">
        <v>16.796</v>
      </c>
      <c r="J49" s="500">
        <f>I49+41.679</f>
        <v>58.475</v>
      </c>
      <c r="K49" s="494"/>
      <c r="L49" s="499"/>
      <c r="M49" s="499"/>
      <c r="N49" s="494"/>
      <c r="O49" s="499"/>
      <c r="P49" s="499"/>
      <c r="Q49" s="494"/>
      <c r="R49" s="499"/>
      <c r="S49" s="499"/>
      <c r="T49" s="494"/>
      <c r="U49" s="501">
        <v>0.02</v>
      </c>
      <c r="V49" s="501">
        <f>U49+0.04</f>
        <v>0.06</v>
      </c>
      <c r="W49" s="502">
        <f t="shared" si="6"/>
        <v>0</v>
      </c>
      <c r="X49" s="503">
        <f t="shared" si="6"/>
        <v>28.799</v>
      </c>
      <c r="Y49" s="503">
        <f t="shared" si="6"/>
        <v>106.762</v>
      </c>
      <c r="Z49" s="503"/>
    </row>
    <row r="50" spans="1:26" s="184" customFormat="1" ht="25.5">
      <c r="A50" s="178" t="s">
        <v>81</v>
      </c>
      <c r="B50" s="179" t="s">
        <v>82</v>
      </c>
      <c r="C50" s="178"/>
      <c r="D50" s="180"/>
      <c r="E50" s="181"/>
      <c r="F50" s="67"/>
      <c r="G50" s="67"/>
      <c r="H50" s="183"/>
      <c r="I50" s="68"/>
      <c r="J50" s="68"/>
      <c r="K50" s="181"/>
      <c r="L50" s="68"/>
      <c r="M50" s="68"/>
      <c r="N50" s="181"/>
      <c r="O50" s="68"/>
      <c r="P50" s="68"/>
      <c r="Q50" s="181"/>
      <c r="R50" s="68"/>
      <c r="S50" s="68"/>
      <c r="T50" s="181"/>
      <c r="U50" s="68"/>
      <c r="V50" s="68"/>
      <c r="W50" s="282"/>
      <c r="X50" s="66"/>
      <c r="Y50" s="66"/>
      <c r="Z50" s="66"/>
    </row>
    <row r="51" spans="1:26" s="379" customFormat="1" ht="12.75">
      <c r="A51" s="373">
        <v>1</v>
      </c>
      <c r="B51" s="374" t="s">
        <v>83</v>
      </c>
      <c r="C51" s="373" t="s">
        <v>84</v>
      </c>
      <c r="D51" s="210">
        <v>263495</v>
      </c>
      <c r="E51" s="210">
        <f>E52+E53</f>
        <v>25047</v>
      </c>
      <c r="F51" s="375">
        <f>111751+E51</f>
        <v>136798</v>
      </c>
      <c r="G51" s="375">
        <f>G52+G53</f>
        <v>3789437</v>
      </c>
      <c r="H51" s="376"/>
      <c r="I51" s="377">
        <v>0</v>
      </c>
      <c r="J51" s="377">
        <v>0</v>
      </c>
      <c r="K51" s="378"/>
      <c r="L51" s="377">
        <v>0</v>
      </c>
      <c r="M51" s="377">
        <v>0</v>
      </c>
      <c r="N51" s="378"/>
      <c r="O51" s="377">
        <v>0</v>
      </c>
      <c r="P51" s="377">
        <v>0</v>
      </c>
      <c r="Q51" s="378"/>
      <c r="R51" s="377">
        <v>0</v>
      </c>
      <c r="S51" s="377">
        <v>0</v>
      </c>
      <c r="T51" s="378"/>
      <c r="U51" s="377">
        <v>0</v>
      </c>
      <c r="V51" s="377">
        <v>0</v>
      </c>
      <c r="W51" s="375">
        <f aca="true" t="shared" si="7" ref="W51:W61">T51+Q51+N51+K51+H51+E51</f>
        <v>25047</v>
      </c>
      <c r="X51" s="375">
        <f aca="true" t="shared" si="8" ref="X51:X56">U51+R51+P51+L51+I51+F51</f>
        <v>136798</v>
      </c>
      <c r="Y51" s="375">
        <f aca="true" t="shared" si="9" ref="Y51:Y61">V51+S51+P51+M51+J51+G51</f>
        <v>3789437</v>
      </c>
      <c r="Z51" s="375"/>
    </row>
    <row r="52" spans="1:26" s="194" customFormat="1" ht="12.75">
      <c r="A52" s="70" t="s">
        <v>54</v>
      </c>
      <c r="B52" s="190" t="s">
        <v>85</v>
      </c>
      <c r="C52" s="191" t="s">
        <v>84</v>
      </c>
      <c r="D52" s="211">
        <v>130917</v>
      </c>
      <c r="E52" s="211">
        <v>12605</v>
      </c>
      <c r="F52" s="69">
        <f>56117+E52</f>
        <v>68722</v>
      </c>
      <c r="G52" s="69">
        <v>1910751</v>
      </c>
      <c r="H52" s="376"/>
      <c r="I52" s="68">
        <v>0</v>
      </c>
      <c r="J52" s="68">
        <v>0</v>
      </c>
      <c r="K52" s="193"/>
      <c r="L52" s="68">
        <v>0</v>
      </c>
      <c r="M52" s="68">
        <v>0</v>
      </c>
      <c r="N52" s="193"/>
      <c r="O52" s="68">
        <v>0</v>
      </c>
      <c r="P52" s="68">
        <v>0</v>
      </c>
      <c r="Q52" s="193"/>
      <c r="R52" s="68">
        <v>0</v>
      </c>
      <c r="S52" s="68">
        <v>0</v>
      </c>
      <c r="T52" s="193"/>
      <c r="U52" s="68">
        <v>0</v>
      </c>
      <c r="V52" s="68">
        <v>0</v>
      </c>
      <c r="W52" s="69">
        <f t="shared" si="7"/>
        <v>12605</v>
      </c>
      <c r="X52" s="69">
        <f t="shared" si="8"/>
        <v>68722</v>
      </c>
      <c r="Y52" s="69">
        <f t="shared" si="9"/>
        <v>1910751</v>
      </c>
      <c r="Z52" s="69"/>
    </row>
    <row r="53" spans="1:26" s="194" customFormat="1" ht="12.75">
      <c r="A53" s="70" t="s">
        <v>54</v>
      </c>
      <c r="B53" s="193" t="s">
        <v>86</v>
      </c>
      <c r="C53" s="191" t="s">
        <v>84</v>
      </c>
      <c r="D53" s="211">
        <v>132578</v>
      </c>
      <c r="E53" s="211">
        <v>12442</v>
      </c>
      <c r="F53" s="69">
        <f>55634+E53</f>
        <v>68076</v>
      </c>
      <c r="G53" s="69">
        <v>1878686</v>
      </c>
      <c r="H53" s="376"/>
      <c r="I53" s="68">
        <v>0</v>
      </c>
      <c r="J53" s="68">
        <v>0</v>
      </c>
      <c r="K53" s="193"/>
      <c r="L53" s="68">
        <v>0</v>
      </c>
      <c r="M53" s="68">
        <v>0</v>
      </c>
      <c r="N53" s="193"/>
      <c r="O53" s="68">
        <v>0</v>
      </c>
      <c r="P53" s="68">
        <v>0</v>
      </c>
      <c r="Q53" s="193"/>
      <c r="R53" s="68">
        <v>0</v>
      </c>
      <c r="S53" s="68">
        <v>0</v>
      </c>
      <c r="T53" s="193"/>
      <c r="U53" s="68">
        <v>0</v>
      </c>
      <c r="V53" s="68">
        <v>0</v>
      </c>
      <c r="W53" s="69">
        <f t="shared" si="7"/>
        <v>12442</v>
      </c>
      <c r="X53" s="69">
        <f t="shared" si="8"/>
        <v>68076</v>
      </c>
      <c r="Y53" s="69">
        <f t="shared" si="9"/>
        <v>1878686</v>
      </c>
      <c r="Z53" s="69"/>
    </row>
    <row r="54" spans="1:26" s="379" customFormat="1" ht="12.75">
      <c r="A54" s="373">
        <v>2</v>
      </c>
      <c r="B54" s="378" t="s">
        <v>87</v>
      </c>
      <c r="C54" s="373" t="s">
        <v>84</v>
      </c>
      <c r="D54" s="210">
        <v>35412</v>
      </c>
      <c r="E54" s="210">
        <f>E55+E56</f>
        <v>3495</v>
      </c>
      <c r="F54" s="375">
        <f>15724+E54</f>
        <v>19219</v>
      </c>
      <c r="G54" s="375">
        <f>G55+G56</f>
        <v>446532</v>
      </c>
      <c r="H54" s="376"/>
      <c r="I54" s="377">
        <v>0</v>
      </c>
      <c r="J54" s="377">
        <v>0</v>
      </c>
      <c r="K54" s="378"/>
      <c r="L54" s="377">
        <v>0</v>
      </c>
      <c r="M54" s="377">
        <v>0</v>
      </c>
      <c r="N54" s="378"/>
      <c r="O54" s="377">
        <v>0</v>
      </c>
      <c r="P54" s="377">
        <v>0</v>
      </c>
      <c r="Q54" s="378"/>
      <c r="R54" s="377">
        <v>0</v>
      </c>
      <c r="S54" s="377">
        <v>0</v>
      </c>
      <c r="T54" s="378"/>
      <c r="U54" s="377">
        <v>0</v>
      </c>
      <c r="V54" s="377">
        <v>0</v>
      </c>
      <c r="W54" s="375">
        <f t="shared" si="7"/>
        <v>3495</v>
      </c>
      <c r="X54" s="375">
        <f t="shared" si="8"/>
        <v>19219</v>
      </c>
      <c r="Y54" s="375">
        <f t="shared" si="9"/>
        <v>446532</v>
      </c>
      <c r="Z54" s="375"/>
    </row>
    <row r="55" spans="1:26" s="194" customFormat="1" ht="12.75">
      <c r="A55" s="70" t="s">
        <v>54</v>
      </c>
      <c r="B55" s="190" t="s">
        <v>85</v>
      </c>
      <c r="C55" s="191" t="s">
        <v>84</v>
      </c>
      <c r="D55" s="211">
        <v>17723</v>
      </c>
      <c r="E55" s="211">
        <v>1770</v>
      </c>
      <c r="F55" s="69">
        <f>8081+E55</f>
        <v>9851</v>
      </c>
      <c r="G55" s="69">
        <v>222875</v>
      </c>
      <c r="H55" s="376"/>
      <c r="I55" s="68">
        <v>0</v>
      </c>
      <c r="J55" s="68">
        <v>0</v>
      </c>
      <c r="K55" s="193"/>
      <c r="L55" s="68">
        <v>0</v>
      </c>
      <c r="M55" s="68">
        <v>0</v>
      </c>
      <c r="N55" s="193"/>
      <c r="O55" s="68">
        <v>0</v>
      </c>
      <c r="P55" s="68">
        <v>0</v>
      </c>
      <c r="Q55" s="193"/>
      <c r="R55" s="68">
        <v>0</v>
      </c>
      <c r="S55" s="68">
        <v>0</v>
      </c>
      <c r="T55" s="193"/>
      <c r="U55" s="68">
        <v>0</v>
      </c>
      <c r="V55" s="68">
        <v>0</v>
      </c>
      <c r="W55" s="69">
        <f t="shared" si="7"/>
        <v>1770</v>
      </c>
      <c r="X55" s="69">
        <f t="shared" si="8"/>
        <v>9851</v>
      </c>
      <c r="Y55" s="69">
        <f t="shared" si="9"/>
        <v>222875</v>
      </c>
      <c r="Z55" s="69"/>
    </row>
    <row r="56" spans="1:26" s="194" customFormat="1" ht="12.75">
      <c r="A56" s="70" t="s">
        <v>54</v>
      </c>
      <c r="B56" s="193" t="s">
        <v>86</v>
      </c>
      <c r="C56" s="191" t="s">
        <v>84</v>
      </c>
      <c r="D56" s="211">
        <v>17689</v>
      </c>
      <c r="E56" s="211">
        <v>1725</v>
      </c>
      <c r="F56" s="69">
        <f>7643+E56</f>
        <v>9368</v>
      </c>
      <c r="G56" s="69">
        <v>223657</v>
      </c>
      <c r="H56" s="376"/>
      <c r="I56" s="68">
        <v>0</v>
      </c>
      <c r="J56" s="68">
        <v>0</v>
      </c>
      <c r="K56" s="193"/>
      <c r="L56" s="68">
        <v>0</v>
      </c>
      <c r="M56" s="68">
        <v>0</v>
      </c>
      <c r="N56" s="193"/>
      <c r="O56" s="68">
        <v>0</v>
      </c>
      <c r="P56" s="68">
        <v>0</v>
      </c>
      <c r="Q56" s="193"/>
      <c r="R56" s="68">
        <v>0</v>
      </c>
      <c r="S56" s="68">
        <v>0</v>
      </c>
      <c r="T56" s="193"/>
      <c r="U56" s="68">
        <v>0</v>
      </c>
      <c r="V56" s="68">
        <v>0</v>
      </c>
      <c r="W56" s="69">
        <f t="shared" si="7"/>
        <v>1725</v>
      </c>
      <c r="X56" s="69">
        <f t="shared" si="8"/>
        <v>9368</v>
      </c>
      <c r="Y56" s="69">
        <f t="shared" si="9"/>
        <v>223657</v>
      </c>
      <c r="Z56" s="69"/>
    </row>
    <row r="57" spans="1:26" s="379" customFormat="1" ht="12.75">
      <c r="A57" s="373">
        <v>3</v>
      </c>
      <c r="B57" s="378" t="s">
        <v>88</v>
      </c>
      <c r="C57" s="373" t="s">
        <v>154</v>
      </c>
      <c r="D57" s="390">
        <v>198.291</v>
      </c>
      <c r="E57" s="387">
        <f>E58+E59</f>
        <v>17.311</v>
      </c>
      <c r="F57" s="380">
        <f>86.5+E57</f>
        <v>103.811</v>
      </c>
      <c r="G57" s="380">
        <f>G58+G59</f>
        <v>1942.9319999999998</v>
      </c>
      <c r="H57" s="376"/>
      <c r="I57" s="377">
        <v>0</v>
      </c>
      <c r="J57" s="377">
        <v>0</v>
      </c>
      <c r="K57" s="378"/>
      <c r="L57" s="377">
        <v>0</v>
      </c>
      <c r="M57" s="377">
        <v>0</v>
      </c>
      <c r="N57" s="378"/>
      <c r="O57" s="377">
        <v>0</v>
      </c>
      <c r="P57" s="377">
        <v>0</v>
      </c>
      <c r="Q57" s="378"/>
      <c r="R57" s="377">
        <v>0</v>
      </c>
      <c r="S57" s="377">
        <v>0</v>
      </c>
      <c r="T57" s="378"/>
      <c r="U57" s="377">
        <v>0</v>
      </c>
      <c r="V57" s="377">
        <v>0</v>
      </c>
      <c r="W57" s="380">
        <f t="shared" si="7"/>
        <v>17.311</v>
      </c>
      <c r="X57" s="380">
        <f>U57+R57+O57+L57+I57+F57</f>
        <v>103.811</v>
      </c>
      <c r="Y57" s="380">
        <f t="shared" si="9"/>
        <v>1942.9319999999998</v>
      </c>
      <c r="Z57" s="380"/>
    </row>
    <row r="58" spans="1:26" s="194" customFormat="1" ht="12.75">
      <c r="A58" s="70" t="s">
        <v>54</v>
      </c>
      <c r="B58" s="193" t="s">
        <v>90</v>
      </c>
      <c r="C58" s="191" t="s">
        <v>154</v>
      </c>
      <c r="D58" s="388">
        <v>34.317</v>
      </c>
      <c r="E58" s="388">
        <v>5.224</v>
      </c>
      <c r="F58" s="66">
        <f>26.68+E58</f>
        <v>31.904</v>
      </c>
      <c r="G58" s="66">
        <v>643.941</v>
      </c>
      <c r="H58" s="376"/>
      <c r="I58" s="68">
        <v>0</v>
      </c>
      <c r="J58" s="68">
        <v>0</v>
      </c>
      <c r="K58" s="193"/>
      <c r="L58" s="68">
        <v>0</v>
      </c>
      <c r="M58" s="68">
        <v>0</v>
      </c>
      <c r="N58" s="193"/>
      <c r="O58" s="68">
        <v>0</v>
      </c>
      <c r="P58" s="68">
        <v>0</v>
      </c>
      <c r="Q58" s="193"/>
      <c r="R58" s="68">
        <v>0</v>
      </c>
      <c r="S58" s="68">
        <v>0</v>
      </c>
      <c r="T58" s="193"/>
      <c r="U58" s="68">
        <v>0</v>
      </c>
      <c r="V58" s="68">
        <v>0</v>
      </c>
      <c r="W58" s="66">
        <f t="shared" si="7"/>
        <v>5.224</v>
      </c>
      <c r="X58" s="66">
        <f>U58+R58+O58+L58+I58+F58</f>
        <v>31.904</v>
      </c>
      <c r="Y58" s="66">
        <f t="shared" si="9"/>
        <v>643.941</v>
      </c>
      <c r="Z58" s="66"/>
    </row>
    <row r="59" spans="1:26" s="194" customFormat="1" ht="12.75">
      <c r="A59" s="70" t="s">
        <v>54</v>
      </c>
      <c r="B59" s="193" t="s">
        <v>91</v>
      </c>
      <c r="C59" s="191" t="s">
        <v>154</v>
      </c>
      <c r="D59" s="388">
        <v>163.974</v>
      </c>
      <c r="E59" s="388">
        <v>12.087</v>
      </c>
      <c r="F59" s="66">
        <f>59.82+E59</f>
        <v>71.907</v>
      </c>
      <c r="G59" s="66">
        <v>1298.9909999999998</v>
      </c>
      <c r="H59" s="376"/>
      <c r="I59" s="68">
        <v>0</v>
      </c>
      <c r="J59" s="68">
        <v>0</v>
      </c>
      <c r="K59" s="193"/>
      <c r="L59" s="68">
        <v>0</v>
      </c>
      <c r="M59" s="68">
        <v>0</v>
      </c>
      <c r="N59" s="193"/>
      <c r="O59" s="68">
        <v>0</v>
      </c>
      <c r="P59" s="68">
        <v>0</v>
      </c>
      <c r="Q59" s="193"/>
      <c r="R59" s="68">
        <v>0</v>
      </c>
      <c r="S59" s="68">
        <v>0</v>
      </c>
      <c r="T59" s="193"/>
      <c r="U59" s="68">
        <v>0</v>
      </c>
      <c r="V59" s="68">
        <v>0</v>
      </c>
      <c r="W59" s="66">
        <f t="shared" si="7"/>
        <v>12.087</v>
      </c>
      <c r="X59" s="66">
        <f>U59+R59+P59+L59+I59+F59</f>
        <v>71.907</v>
      </c>
      <c r="Y59" s="66">
        <f t="shared" si="9"/>
        <v>1298.9909999999998</v>
      </c>
      <c r="Z59" s="66"/>
    </row>
    <row r="60" spans="1:26" s="386" customFormat="1" ht="25.5">
      <c r="A60" s="381">
        <v>4</v>
      </c>
      <c r="B60" s="382" t="s">
        <v>92</v>
      </c>
      <c r="C60" s="381" t="s">
        <v>48</v>
      </c>
      <c r="D60" s="393">
        <v>249.992</v>
      </c>
      <c r="E60" s="389">
        <v>14.825</v>
      </c>
      <c r="F60" s="391">
        <f>101.78+E60</f>
        <v>116.605</v>
      </c>
      <c r="G60" s="391">
        <v>2339.8070000000002</v>
      </c>
      <c r="H60" s="376"/>
      <c r="I60" s="383">
        <v>0</v>
      </c>
      <c r="J60" s="383">
        <v>0</v>
      </c>
      <c r="K60" s="384"/>
      <c r="L60" s="383">
        <v>0</v>
      </c>
      <c r="M60" s="383">
        <v>0</v>
      </c>
      <c r="N60" s="384"/>
      <c r="O60" s="383">
        <v>0</v>
      </c>
      <c r="P60" s="383">
        <v>0</v>
      </c>
      <c r="Q60" s="384"/>
      <c r="R60" s="383">
        <v>0</v>
      </c>
      <c r="S60" s="383">
        <v>0</v>
      </c>
      <c r="T60" s="384"/>
      <c r="U60" s="383">
        <v>0</v>
      </c>
      <c r="V60" s="383">
        <v>0</v>
      </c>
      <c r="W60" s="380">
        <f t="shared" si="7"/>
        <v>14.825</v>
      </c>
      <c r="X60" s="380">
        <f>U60+R60+P60+L60+I60+F60</f>
        <v>116.605</v>
      </c>
      <c r="Y60" s="380">
        <f t="shared" si="9"/>
        <v>2339.8070000000002</v>
      </c>
      <c r="Z60" s="385"/>
    </row>
    <row r="61" spans="1:26" s="201" customFormat="1" ht="25.5">
      <c r="A61" s="195"/>
      <c r="B61" s="196" t="s">
        <v>94</v>
      </c>
      <c r="C61" s="195" t="s">
        <v>48</v>
      </c>
      <c r="D61" s="392">
        <v>7.114</v>
      </c>
      <c r="E61" s="347">
        <v>0.856</v>
      </c>
      <c r="F61" s="283">
        <v>4.222</v>
      </c>
      <c r="G61" s="283">
        <v>21.159</v>
      </c>
      <c r="H61" s="198"/>
      <c r="I61" s="22">
        <v>0</v>
      </c>
      <c r="J61" s="22">
        <v>0</v>
      </c>
      <c r="K61" s="199"/>
      <c r="L61" s="22">
        <v>0</v>
      </c>
      <c r="M61" s="22">
        <v>0</v>
      </c>
      <c r="N61" s="199"/>
      <c r="O61" s="22">
        <v>0</v>
      </c>
      <c r="P61" s="22">
        <v>0</v>
      </c>
      <c r="Q61" s="199"/>
      <c r="R61" s="22">
        <v>0</v>
      </c>
      <c r="S61" s="22">
        <v>0</v>
      </c>
      <c r="T61" s="199"/>
      <c r="U61" s="22">
        <v>0</v>
      </c>
      <c r="V61" s="22">
        <v>0</v>
      </c>
      <c r="W61" s="348">
        <f t="shared" si="7"/>
        <v>0.856</v>
      </c>
      <c r="X61" s="283">
        <f>U61+R61+P61+L61+I61+F61</f>
        <v>4.222</v>
      </c>
      <c r="Y61" s="283">
        <f t="shared" si="9"/>
        <v>21.159</v>
      </c>
      <c r="Z61" s="209"/>
    </row>
    <row r="62" spans="1:26" s="409" customFormat="1" ht="14.25">
      <c r="A62" s="402" t="s">
        <v>95</v>
      </c>
      <c r="B62" s="403" t="s">
        <v>96</v>
      </c>
      <c r="C62" s="402"/>
      <c r="D62" s="405"/>
      <c r="E62" s="403"/>
      <c r="F62" s="405"/>
      <c r="G62" s="405"/>
      <c r="H62" s="432"/>
      <c r="I62" s="406"/>
      <c r="J62" s="406"/>
      <c r="K62" s="403"/>
      <c r="L62" s="406"/>
      <c r="M62" s="406"/>
      <c r="N62" s="403"/>
      <c r="O62" s="406"/>
      <c r="P62" s="406"/>
      <c r="Q62" s="403"/>
      <c r="R62" s="406"/>
      <c r="S62" s="406"/>
      <c r="T62" s="403"/>
      <c r="U62" s="406"/>
      <c r="V62" s="406"/>
      <c r="W62" s="431"/>
      <c r="X62" s="407"/>
      <c r="Y62" s="411"/>
      <c r="Z62" s="408"/>
    </row>
    <row r="63" spans="1:26" s="409" customFormat="1" ht="14.25">
      <c r="A63" s="402">
        <v>1</v>
      </c>
      <c r="B63" s="430" t="s">
        <v>97</v>
      </c>
      <c r="C63" s="402" t="s">
        <v>98</v>
      </c>
      <c r="D63" s="405"/>
      <c r="E63" s="431"/>
      <c r="F63" s="405"/>
      <c r="G63" s="405"/>
      <c r="H63" s="432"/>
      <c r="I63" s="406"/>
      <c r="J63" s="406"/>
      <c r="K63" s="403"/>
      <c r="L63" s="406"/>
      <c r="M63" s="406"/>
      <c r="N63" s="403"/>
      <c r="O63" s="406"/>
      <c r="P63" s="406"/>
      <c r="Q63" s="403"/>
      <c r="R63" s="406"/>
      <c r="S63" s="406"/>
      <c r="T63" s="403"/>
      <c r="U63" s="406"/>
      <c r="V63" s="406"/>
      <c r="W63" s="431">
        <v>4</v>
      </c>
      <c r="X63" s="407">
        <v>26</v>
      </c>
      <c r="Y63" s="411">
        <v>30</v>
      </c>
      <c r="Z63" s="408"/>
    </row>
    <row r="64" spans="1:26" s="401" customFormat="1" ht="15">
      <c r="A64" s="413" t="s">
        <v>54</v>
      </c>
      <c r="B64" s="418" t="s">
        <v>99</v>
      </c>
      <c r="C64" s="394" t="s">
        <v>98</v>
      </c>
      <c r="D64" s="397"/>
      <c r="E64" s="428"/>
      <c r="F64" s="397"/>
      <c r="G64" s="397"/>
      <c r="H64" s="429"/>
      <c r="I64" s="398"/>
      <c r="J64" s="398"/>
      <c r="K64" s="395"/>
      <c r="L64" s="398"/>
      <c r="M64" s="398"/>
      <c r="N64" s="395"/>
      <c r="O64" s="398"/>
      <c r="P64" s="398"/>
      <c r="Q64" s="395"/>
      <c r="R64" s="398"/>
      <c r="S64" s="398"/>
      <c r="T64" s="395"/>
      <c r="U64" s="398"/>
      <c r="V64" s="398"/>
      <c r="W64" s="428">
        <v>4</v>
      </c>
      <c r="X64" s="399">
        <v>26</v>
      </c>
      <c r="Y64" s="412">
        <v>30</v>
      </c>
      <c r="Z64" s="408"/>
    </row>
    <row r="65" spans="1:26" s="441" customFormat="1" ht="25.5">
      <c r="A65" s="433" t="s">
        <v>54</v>
      </c>
      <c r="B65" s="335" t="s">
        <v>100</v>
      </c>
      <c r="C65" s="434" t="s">
        <v>98</v>
      </c>
      <c r="D65" s="435"/>
      <c r="E65" s="436"/>
      <c r="F65" s="435"/>
      <c r="G65" s="435"/>
      <c r="H65" s="437"/>
      <c r="I65" s="438"/>
      <c r="J65" s="438"/>
      <c r="K65" s="400"/>
      <c r="L65" s="438"/>
      <c r="M65" s="438"/>
      <c r="N65" s="400"/>
      <c r="O65" s="438"/>
      <c r="P65" s="438"/>
      <c r="Q65" s="400"/>
      <c r="R65" s="438"/>
      <c r="S65" s="438"/>
      <c r="T65" s="400"/>
      <c r="U65" s="438"/>
      <c r="V65" s="438"/>
      <c r="W65" s="436">
        <v>4</v>
      </c>
      <c r="X65" s="439">
        <v>26</v>
      </c>
      <c r="Y65" s="440">
        <v>30</v>
      </c>
      <c r="Z65" s="335" t="s">
        <v>147</v>
      </c>
    </row>
    <row r="66" spans="1:26" s="409" customFormat="1" ht="14.25">
      <c r="A66" s="402">
        <v>2</v>
      </c>
      <c r="B66" s="403" t="s">
        <v>159</v>
      </c>
      <c r="C66" s="402" t="s">
        <v>101</v>
      </c>
      <c r="D66" s="405"/>
      <c r="E66" s="431"/>
      <c r="F66" s="405"/>
      <c r="G66" s="405"/>
      <c r="H66" s="432"/>
      <c r="I66" s="406"/>
      <c r="J66" s="406"/>
      <c r="K66" s="403"/>
      <c r="L66" s="406"/>
      <c r="M66" s="406"/>
      <c r="N66" s="403"/>
      <c r="O66" s="406"/>
      <c r="P66" s="406"/>
      <c r="Q66" s="403"/>
      <c r="R66" s="406"/>
      <c r="S66" s="406"/>
      <c r="T66" s="403"/>
      <c r="U66" s="406"/>
      <c r="V66" s="406"/>
      <c r="W66" s="431"/>
      <c r="X66" s="403"/>
      <c r="Y66" s="411">
        <v>0</v>
      </c>
      <c r="Z66" s="408"/>
    </row>
    <row r="67" spans="1:26" s="409" customFormat="1" ht="14.25">
      <c r="A67" s="402">
        <v>3</v>
      </c>
      <c r="B67" s="403" t="s">
        <v>102</v>
      </c>
      <c r="C67" s="402"/>
      <c r="D67" s="405"/>
      <c r="E67" s="431"/>
      <c r="F67" s="405"/>
      <c r="G67" s="405"/>
      <c r="H67" s="432"/>
      <c r="I67" s="406"/>
      <c r="J67" s="406"/>
      <c r="K67" s="403"/>
      <c r="L67" s="406"/>
      <c r="M67" s="406"/>
      <c r="N67" s="403"/>
      <c r="O67" s="406"/>
      <c r="P67" s="406"/>
      <c r="Q67" s="403"/>
      <c r="R67" s="406"/>
      <c r="S67" s="406"/>
      <c r="T67" s="403"/>
      <c r="U67" s="406"/>
      <c r="V67" s="406"/>
      <c r="W67" s="431">
        <v>0</v>
      </c>
      <c r="X67" s="403">
        <v>2</v>
      </c>
      <c r="Y67" s="411">
        <v>2</v>
      </c>
      <c r="Z67" s="408"/>
    </row>
    <row r="68" spans="1:26" s="401" customFormat="1" ht="15">
      <c r="A68" s="413" t="s">
        <v>54</v>
      </c>
      <c r="B68" s="418" t="s">
        <v>99</v>
      </c>
      <c r="C68" s="394" t="s">
        <v>103</v>
      </c>
      <c r="D68" s="397"/>
      <c r="E68" s="428"/>
      <c r="F68" s="397"/>
      <c r="G68" s="397"/>
      <c r="H68" s="429"/>
      <c r="I68" s="398"/>
      <c r="J68" s="398"/>
      <c r="K68" s="395"/>
      <c r="L68" s="398"/>
      <c r="M68" s="398"/>
      <c r="N68" s="395"/>
      <c r="O68" s="398"/>
      <c r="P68" s="398"/>
      <c r="Q68" s="395"/>
      <c r="R68" s="398"/>
      <c r="S68" s="398"/>
      <c r="T68" s="395"/>
      <c r="U68" s="398"/>
      <c r="V68" s="398"/>
      <c r="W68" s="428">
        <v>1</v>
      </c>
      <c r="X68" s="395">
        <v>1</v>
      </c>
      <c r="Y68" s="412">
        <v>2</v>
      </c>
      <c r="Z68" s="408"/>
    </row>
    <row r="69" spans="1:26" s="401" customFormat="1" ht="15">
      <c r="A69" s="413" t="s">
        <v>54</v>
      </c>
      <c r="B69" s="418" t="s">
        <v>100</v>
      </c>
      <c r="C69" s="394" t="s">
        <v>103</v>
      </c>
      <c r="D69" s="397"/>
      <c r="E69" s="428"/>
      <c r="F69" s="397"/>
      <c r="G69" s="397"/>
      <c r="H69" s="429"/>
      <c r="I69" s="398"/>
      <c r="J69" s="398"/>
      <c r="K69" s="395"/>
      <c r="L69" s="398"/>
      <c r="M69" s="398"/>
      <c r="N69" s="395"/>
      <c r="O69" s="398"/>
      <c r="P69" s="398"/>
      <c r="Q69" s="395"/>
      <c r="R69" s="398"/>
      <c r="S69" s="398"/>
      <c r="T69" s="395"/>
      <c r="U69" s="398"/>
      <c r="V69" s="398"/>
      <c r="W69" s="428">
        <v>1</v>
      </c>
      <c r="X69" s="395">
        <v>1</v>
      </c>
      <c r="Y69" s="412">
        <v>2</v>
      </c>
      <c r="Z69" s="408"/>
    </row>
    <row r="70" spans="1:26" s="409" customFormat="1" ht="14.25">
      <c r="A70" s="402">
        <v>4</v>
      </c>
      <c r="B70" s="430" t="s">
        <v>158</v>
      </c>
      <c r="C70" s="402" t="s">
        <v>103</v>
      </c>
      <c r="D70" s="405"/>
      <c r="E70" s="431"/>
      <c r="F70" s="405"/>
      <c r="G70" s="405"/>
      <c r="H70" s="432"/>
      <c r="I70" s="406"/>
      <c r="J70" s="406"/>
      <c r="K70" s="403"/>
      <c r="L70" s="406"/>
      <c r="M70" s="406"/>
      <c r="N70" s="403"/>
      <c r="O70" s="406"/>
      <c r="P70" s="406"/>
      <c r="Q70" s="403"/>
      <c r="R70" s="406"/>
      <c r="S70" s="406"/>
      <c r="T70" s="403"/>
      <c r="U70" s="406"/>
      <c r="V70" s="406"/>
      <c r="W70" s="431"/>
      <c r="X70" s="403"/>
      <c r="Y70" s="411">
        <v>0</v>
      </c>
      <c r="Z70" s="408"/>
    </row>
    <row r="71" spans="1:26" s="409" customFormat="1" ht="14.25">
      <c r="A71" s="402" t="s">
        <v>104</v>
      </c>
      <c r="B71" s="403" t="s">
        <v>105</v>
      </c>
      <c r="C71" s="403"/>
      <c r="D71" s="405"/>
      <c r="E71" s="415"/>
      <c r="F71" s="405"/>
      <c r="G71" s="405"/>
      <c r="H71" s="403"/>
      <c r="I71" s="406"/>
      <c r="J71" s="406"/>
      <c r="K71" s="403"/>
      <c r="L71" s="406"/>
      <c r="M71" s="406"/>
      <c r="N71" s="403"/>
      <c r="O71" s="406"/>
      <c r="P71" s="406"/>
      <c r="Q71" s="403"/>
      <c r="R71" s="406"/>
      <c r="S71" s="406"/>
      <c r="T71" s="403"/>
      <c r="U71" s="406"/>
      <c r="V71" s="406"/>
      <c r="W71" s="415"/>
      <c r="X71" s="403"/>
      <c r="Y71" s="411">
        <v>0</v>
      </c>
      <c r="Z71" s="408"/>
    </row>
    <row r="72" spans="1:26" s="409" customFormat="1" ht="14.25">
      <c r="A72" s="413" t="s">
        <v>54</v>
      </c>
      <c r="B72" s="395" t="s">
        <v>106</v>
      </c>
      <c r="C72" s="394" t="s">
        <v>107</v>
      </c>
      <c r="D72" s="397"/>
      <c r="E72" s="415"/>
      <c r="F72" s="397"/>
      <c r="G72" s="397"/>
      <c r="H72" s="395"/>
      <c r="I72" s="398"/>
      <c r="J72" s="398"/>
      <c r="K72" s="403"/>
      <c r="L72" s="398"/>
      <c r="M72" s="398"/>
      <c r="N72" s="403"/>
      <c r="O72" s="398"/>
      <c r="P72" s="398"/>
      <c r="Q72" s="403"/>
      <c r="R72" s="398"/>
      <c r="S72" s="398"/>
      <c r="T72" s="403"/>
      <c r="U72" s="398"/>
      <c r="V72" s="398"/>
      <c r="W72" s="415"/>
      <c r="X72" s="395">
        <v>4</v>
      </c>
      <c r="Y72" s="412">
        <v>4</v>
      </c>
      <c r="Z72" s="408"/>
    </row>
    <row r="73" spans="1:26" s="409" customFormat="1" ht="14.25">
      <c r="A73" s="413" t="s">
        <v>54</v>
      </c>
      <c r="B73" s="395" t="s">
        <v>108</v>
      </c>
      <c r="C73" s="394" t="s">
        <v>109</v>
      </c>
      <c r="D73" s="397"/>
      <c r="E73" s="415"/>
      <c r="F73" s="397"/>
      <c r="G73" s="397"/>
      <c r="H73" s="395"/>
      <c r="I73" s="398"/>
      <c r="J73" s="398"/>
      <c r="K73" s="403"/>
      <c r="L73" s="398"/>
      <c r="M73" s="398"/>
      <c r="N73" s="403"/>
      <c r="O73" s="398"/>
      <c r="P73" s="398"/>
      <c r="Q73" s="403"/>
      <c r="R73" s="398"/>
      <c r="S73" s="398"/>
      <c r="T73" s="403"/>
      <c r="U73" s="398"/>
      <c r="V73" s="398"/>
      <c r="W73" s="415"/>
      <c r="X73" s="395">
        <v>2</v>
      </c>
      <c r="Y73" s="412">
        <v>2</v>
      </c>
      <c r="Z73" s="408"/>
    </row>
    <row r="74" spans="1:26" s="409" customFormat="1" ht="13.5">
      <c r="A74" s="402" t="s">
        <v>110</v>
      </c>
      <c r="B74" s="403" t="s">
        <v>111</v>
      </c>
      <c r="C74" s="404"/>
      <c r="D74" s="405"/>
      <c r="E74" s="402"/>
      <c r="F74" s="405"/>
      <c r="G74" s="405"/>
      <c r="H74" s="402"/>
      <c r="I74" s="406"/>
      <c r="J74" s="406"/>
      <c r="K74" s="402"/>
      <c r="L74" s="406"/>
      <c r="M74" s="406"/>
      <c r="N74" s="402"/>
      <c r="O74" s="406"/>
      <c r="P74" s="406"/>
      <c r="Q74" s="402"/>
      <c r="R74" s="406"/>
      <c r="S74" s="406"/>
      <c r="T74" s="402"/>
      <c r="U74" s="406"/>
      <c r="V74" s="406"/>
      <c r="W74" s="402"/>
      <c r="X74" s="405">
        <v>55</v>
      </c>
      <c r="Y74" s="411">
        <v>55</v>
      </c>
      <c r="Z74" s="408"/>
    </row>
    <row r="75" spans="1:26" s="409" customFormat="1" ht="14.25">
      <c r="A75" s="413" t="s">
        <v>54</v>
      </c>
      <c r="B75" s="395" t="s">
        <v>112</v>
      </c>
      <c r="C75" s="394" t="s">
        <v>111</v>
      </c>
      <c r="D75" s="397"/>
      <c r="E75" s="415"/>
      <c r="F75" s="397"/>
      <c r="G75" s="397"/>
      <c r="H75" s="395"/>
      <c r="I75" s="398"/>
      <c r="J75" s="398"/>
      <c r="K75" s="403"/>
      <c r="L75" s="398"/>
      <c r="M75" s="398"/>
      <c r="N75" s="403"/>
      <c r="O75" s="398"/>
      <c r="P75" s="398"/>
      <c r="Q75" s="403"/>
      <c r="R75" s="398"/>
      <c r="S75" s="398"/>
      <c r="T75" s="403"/>
      <c r="U75" s="398"/>
      <c r="V75" s="398"/>
      <c r="W75" s="415"/>
      <c r="X75" s="395">
        <v>45</v>
      </c>
      <c r="Y75" s="412">
        <v>45</v>
      </c>
      <c r="Z75" s="408"/>
    </row>
    <row r="76" spans="1:26" s="409" customFormat="1" ht="14.25">
      <c r="A76" s="413" t="s">
        <v>54</v>
      </c>
      <c r="B76" s="395" t="s">
        <v>113</v>
      </c>
      <c r="C76" s="394" t="s">
        <v>111</v>
      </c>
      <c r="D76" s="397"/>
      <c r="E76" s="415"/>
      <c r="F76" s="397"/>
      <c r="G76" s="397"/>
      <c r="H76" s="395"/>
      <c r="I76" s="398"/>
      <c r="J76" s="398"/>
      <c r="K76" s="403"/>
      <c r="L76" s="398"/>
      <c r="M76" s="398"/>
      <c r="N76" s="403"/>
      <c r="O76" s="398"/>
      <c r="P76" s="398"/>
      <c r="Q76" s="403"/>
      <c r="R76" s="398"/>
      <c r="S76" s="398"/>
      <c r="T76" s="403"/>
      <c r="U76" s="398"/>
      <c r="V76" s="398"/>
      <c r="W76" s="415"/>
      <c r="X76" s="395">
        <v>10</v>
      </c>
      <c r="Y76" s="412">
        <v>10</v>
      </c>
      <c r="Z76" s="408"/>
    </row>
    <row r="77" spans="1:26" s="409" customFormat="1" ht="13.5">
      <c r="A77" s="402" t="s">
        <v>114</v>
      </c>
      <c r="B77" s="403" t="s">
        <v>115</v>
      </c>
      <c r="C77" s="404"/>
      <c r="D77" s="405"/>
      <c r="E77" s="402"/>
      <c r="F77" s="405"/>
      <c r="G77" s="405"/>
      <c r="H77" s="402"/>
      <c r="I77" s="406"/>
      <c r="J77" s="406"/>
      <c r="K77" s="402"/>
      <c r="L77" s="406"/>
      <c r="M77" s="406"/>
      <c r="N77" s="402"/>
      <c r="O77" s="406"/>
      <c r="P77" s="406"/>
      <c r="Q77" s="402"/>
      <c r="R77" s="406"/>
      <c r="S77" s="406"/>
      <c r="T77" s="402"/>
      <c r="U77" s="406"/>
      <c r="V77" s="406"/>
      <c r="W77" s="402"/>
      <c r="X77" s="405">
        <v>99</v>
      </c>
      <c r="Y77" s="407">
        <v>98</v>
      </c>
      <c r="Z77" s="408"/>
    </row>
    <row r="78" spans="1:26" s="401" customFormat="1" ht="15">
      <c r="A78" s="413" t="s">
        <v>54</v>
      </c>
      <c r="B78" s="395" t="s">
        <v>116</v>
      </c>
      <c r="C78" s="394" t="s">
        <v>78</v>
      </c>
      <c r="D78" s="397"/>
      <c r="E78" s="414"/>
      <c r="F78" s="397"/>
      <c r="G78" s="397"/>
      <c r="H78" s="395"/>
      <c r="I78" s="398"/>
      <c r="J78" s="398"/>
      <c r="K78" s="395"/>
      <c r="L78" s="398"/>
      <c r="M78" s="398"/>
      <c r="N78" s="395"/>
      <c r="O78" s="398"/>
      <c r="P78" s="398"/>
      <c r="Q78" s="395"/>
      <c r="R78" s="398"/>
      <c r="S78" s="398"/>
      <c r="T78" s="395"/>
      <c r="U78" s="398"/>
      <c r="V78" s="398"/>
      <c r="W78" s="414">
        <v>-1</v>
      </c>
      <c r="X78" s="395">
        <v>42</v>
      </c>
      <c r="Y78" s="412">
        <v>41</v>
      </c>
      <c r="Z78" s="400"/>
    </row>
    <row r="79" spans="1:26" s="401" customFormat="1" ht="15">
      <c r="A79" s="413" t="s">
        <v>54</v>
      </c>
      <c r="B79" s="395" t="s">
        <v>117</v>
      </c>
      <c r="C79" s="394" t="s">
        <v>78</v>
      </c>
      <c r="D79" s="397"/>
      <c r="E79" s="414"/>
      <c r="F79" s="397"/>
      <c r="G79" s="397"/>
      <c r="H79" s="395"/>
      <c r="I79" s="398"/>
      <c r="J79" s="398"/>
      <c r="K79" s="395"/>
      <c r="L79" s="398"/>
      <c r="M79" s="398"/>
      <c r="N79" s="395"/>
      <c r="O79" s="398"/>
      <c r="P79" s="398"/>
      <c r="Q79" s="395"/>
      <c r="R79" s="398"/>
      <c r="S79" s="398"/>
      <c r="T79" s="395"/>
      <c r="U79" s="398"/>
      <c r="V79" s="398"/>
      <c r="W79" s="414"/>
      <c r="X79" s="395">
        <v>8</v>
      </c>
      <c r="Y79" s="412">
        <v>8</v>
      </c>
      <c r="Z79" s="400"/>
    </row>
    <row r="80" spans="1:26" s="401" customFormat="1" ht="15">
      <c r="A80" s="413" t="s">
        <v>54</v>
      </c>
      <c r="B80" s="395" t="s">
        <v>118</v>
      </c>
      <c r="C80" s="394" t="s">
        <v>78</v>
      </c>
      <c r="D80" s="397"/>
      <c r="E80" s="414"/>
      <c r="F80" s="397"/>
      <c r="G80" s="397"/>
      <c r="H80" s="395"/>
      <c r="I80" s="398"/>
      <c r="J80" s="398"/>
      <c r="K80" s="395"/>
      <c r="L80" s="398"/>
      <c r="M80" s="398"/>
      <c r="N80" s="395"/>
      <c r="O80" s="398"/>
      <c r="P80" s="398"/>
      <c r="Q80" s="395"/>
      <c r="R80" s="398"/>
      <c r="S80" s="398"/>
      <c r="T80" s="395"/>
      <c r="U80" s="398"/>
      <c r="V80" s="398"/>
      <c r="W80" s="414"/>
      <c r="X80" s="395">
        <v>2</v>
      </c>
      <c r="Y80" s="412">
        <v>2</v>
      </c>
      <c r="Z80" s="400"/>
    </row>
    <row r="81" spans="1:26" s="401" customFormat="1" ht="15">
      <c r="A81" s="413" t="s">
        <v>54</v>
      </c>
      <c r="B81" s="395" t="s">
        <v>119</v>
      </c>
      <c r="C81" s="394" t="s">
        <v>78</v>
      </c>
      <c r="D81" s="397"/>
      <c r="E81" s="414"/>
      <c r="F81" s="397"/>
      <c r="G81" s="397"/>
      <c r="H81" s="395"/>
      <c r="I81" s="398"/>
      <c r="J81" s="398"/>
      <c r="K81" s="395"/>
      <c r="L81" s="398"/>
      <c r="M81" s="398"/>
      <c r="N81" s="395"/>
      <c r="O81" s="398"/>
      <c r="P81" s="398"/>
      <c r="Q81" s="395"/>
      <c r="R81" s="398"/>
      <c r="S81" s="398"/>
      <c r="T81" s="395"/>
      <c r="U81" s="398"/>
      <c r="V81" s="398"/>
      <c r="W81" s="414"/>
      <c r="X81" s="395">
        <v>47</v>
      </c>
      <c r="Y81" s="412">
        <v>47</v>
      </c>
      <c r="Z81" s="400"/>
    </row>
    <row r="82" spans="1:26" s="409" customFormat="1" ht="14.25">
      <c r="A82" s="402" t="s">
        <v>120</v>
      </c>
      <c r="B82" s="403" t="s">
        <v>121</v>
      </c>
      <c r="C82" s="404"/>
      <c r="D82" s="410"/>
      <c r="E82" s="415"/>
      <c r="F82" s="405"/>
      <c r="G82" s="405"/>
      <c r="H82" s="403"/>
      <c r="I82" s="406"/>
      <c r="J82" s="406"/>
      <c r="K82" s="403"/>
      <c r="L82" s="406"/>
      <c r="M82" s="406"/>
      <c r="N82" s="403"/>
      <c r="O82" s="406"/>
      <c r="P82" s="406"/>
      <c r="Q82" s="403"/>
      <c r="R82" s="406"/>
      <c r="S82" s="406"/>
      <c r="T82" s="403"/>
      <c r="U82" s="406"/>
      <c r="V82" s="406"/>
      <c r="W82" s="415"/>
      <c r="X82" s="403"/>
      <c r="Y82" s="411">
        <v>0</v>
      </c>
      <c r="Z82" s="408"/>
    </row>
    <row r="83" spans="1:26" s="409" customFormat="1" ht="14.25">
      <c r="A83" s="413" t="s">
        <v>54</v>
      </c>
      <c r="B83" s="395" t="s">
        <v>122</v>
      </c>
      <c r="C83" s="394" t="s">
        <v>78</v>
      </c>
      <c r="D83" s="397"/>
      <c r="E83" s="415"/>
      <c r="F83" s="397"/>
      <c r="G83" s="397"/>
      <c r="H83" s="395"/>
      <c r="I83" s="398"/>
      <c r="J83" s="398"/>
      <c r="K83" s="403"/>
      <c r="L83" s="398"/>
      <c r="M83" s="398"/>
      <c r="N83" s="403"/>
      <c r="O83" s="398"/>
      <c r="P83" s="398"/>
      <c r="Q83" s="403"/>
      <c r="R83" s="398"/>
      <c r="S83" s="398"/>
      <c r="T83" s="403"/>
      <c r="U83" s="398"/>
      <c r="V83" s="398"/>
      <c r="W83" s="416"/>
      <c r="X83" s="395">
        <v>17</v>
      </c>
      <c r="Y83" s="412">
        <v>17</v>
      </c>
      <c r="Z83" s="408"/>
    </row>
    <row r="84" spans="1:26" s="409" customFormat="1" ht="15">
      <c r="A84" s="413" t="s">
        <v>54</v>
      </c>
      <c r="B84" s="395" t="s">
        <v>123</v>
      </c>
      <c r="C84" s="394" t="s">
        <v>78</v>
      </c>
      <c r="D84" s="397"/>
      <c r="E84" s="415"/>
      <c r="F84" s="397"/>
      <c r="G84" s="397"/>
      <c r="H84" s="395"/>
      <c r="I84" s="398"/>
      <c r="J84" s="398"/>
      <c r="K84" s="403"/>
      <c r="L84" s="398"/>
      <c r="M84" s="398"/>
      <c r="N84" s="403"/>
      <c r="O84" s="398"/>
      <c r="P84" s="398"/>
      <c r="Q84" s="403"/>
      <c r="R84" s="398"/>
      <c r="S84" s="398"/>
      <c r="T84" s="403"/>
      <c r="U84" s="398"/>
      <c r="V84" s="398"/>
      <c r="W84" s="417">
        <v>31</v>
      </c>
      <c r="X84" s="395">
        <v>68</v>
      </c>
      <c r="Y84" s="412">
        <v>99</v>
      </c>
      <c r="Z84" s="408"/>
    </row>
    <row r="85" spans="1:26" s="409" customFormat="1" ht="15">
      <c r="A85" s="413" t="s">
        <v>54</v>
      </c>
      <c r="B85" s="395" t="s">
        <v>124</v>
      </c>
      <c r="C85" s="394" t="s">
        <v>78</v>
      </c>
      <c r="D85" s="397"/>
      <c r="E85" s="415"/>
      <c r="F85" s="397"/>
      <c r="G85" s="397"/>
      <c r="H85" s="395"/>
      <c r="I85" s="398"/>
      <c r="J85" s="398"/>
      <c r="K85" s="403"/>
      <c r="L85" s="398"/>
      <c r="M85" s="398"/>
      <c r="N85" s="403"/>
      <c r="O85" s="398"/>
      <c r="P85" s="398"/>
      <c r="Q85" s="403"/>
      <c r="R85" s="398"/>
      <c r="S85" s="398"/>
      <c r="T85" s="403"/>
      <c r="U85" s="398"/>
      <c r="V85" s="398"/>
      <c r="W85" s="417">
        <v>0</v>
      </c>
      <c r="X85" s="395">
        <v>3</v>
      </c>
      <c r="Y85" s="412">
        <v>3</v>
      </c>
      <c r="Z85" s="408"/>
    </row>
    <row r="86" spans="1:26" s="409" customFormat="1" ht="15">
      <c r="A86" s="413" t="s">
        <v>54</v>
      </c>
      <c r="B86" s="395" t="s">
        <v>125</v>
      </c>
      <c r="C86" s="394" t="s">
        <v>78</v>
      </c>
      <c r="D86" s="397"/>
      <c r="E86" s="415"/>
      <c r="F86" s="397"/>
      <c r="G86" s="397"/>
      <c r="H86" s="395"/>
      <c r="I86" s="398"/>
      <c r="J86" s="398"/>
      <c r="K86" s="403"/>
      <c r="L86" s="398"/>
      <c r="M86" s="398"/>
      <c r="N86" s="403"/>
      <c r="O86" s="398"/>
      <c r="P86" s="398"/>
      <c r="Q86" s="403"/>
      <c r="R86" s="398"/>
      <c r="S86" s="398"/>
      <c r="T86" s="403"/>
      <c r="U86" s="398"/>
      <c r="V86" s="398"/>
      <c r="W86" s="417">
        <v>0</v>
      </c>
      <c r="X86" s="395">
        <v>0</v>
      </c>
      <c r="Y86" s="412">
        <v>0</v>
      </c>
      <c r="Z86" s="408"/>
    </row>
    <row r="87" spans="1:26" s="401" customFormat="1" ht="25.5">
      <c r="A87" s="413" t="s">
        <v>54</v>
      </c>
      <c r="B87" s="418" t="s">
        <v>126</v>
      </c>
      <c r="C87" s="394" t="s">
        <v>78</v>
      </c>
      <c r="D87" s="397"/>
      <c r="E87" s="414"/>
      <c r="F87" s="397"/>
      <c r="G87" s="397"/>
      <c r="H87" s="395"/>
      <c r="I87" s="398"/>
      <c r="J87" s="398"/>
      <c r="K87" s="395"/>
      <c r="L87" s="398"/>
      <c r="M87" s="398"/>
      <c r="N87" s="395"/>
      <c r="O87" s="398"/>
      <c r="P87" s="398"/>
      <c r="Q87" s="395"/>
      <c r="R87" s="398"/>
      <c r="S87" s="398"/>
      <c r="T87" s="395"/>
      <c r="U87" s="398"/>
      <c r="V87" s="398"/>
      <c r="W87" s="417">
        <v>0</v>
      </c>
      <c r="X87" s="395">
        <v>3</v>
      </c>
      <c r="Y87" s="412">
        <v>3</v>
      </c>
      <c r="Z87" s="408"/>
    </row>
    <row r="88" spans="1:26" s="401" customFormat="1" ht="15">
      <c r="A88" s="419" t="s">
        <v>54</v>
      </c>
      <c r="B88" s="420" t="s">
        <v>127</v>
      </c>
      <c r="C88" s="421" t="s">
        <v>78</v>
      </c>
      <c r="D88" s="422"/>
      <c r="E88" s="423"/>
      <c r="F88" s="422"/>
      <c r="G88" s="422"/>
      <c r="H88" s="420"/>
      <c r="I88" s="424"/>
      <c r="J88" s="424"/>
      <c r="K88" s="420"/>
      <c r="L88" s="424"/>
      <c r="M88" s="424"/>
      <c r="N88" s="420"/>
      <c r="O88" s="424"/>
      <c r="P88" s="424"/>
      <c r="Q88" s="420"/>
      <c r="R88" s="424"/>
      <c r="S88" s="424"/>
      <c r="T88" s="420"/>
      <c r="U88" s="424"/>
      <c r="V88" s="424"/>
      <c r="W88" s="425">
        <v>6</v>
      </c>
      <c r="X88" s="420">
        <v>22</v>
      </c>
      <c r="Y88" s="426">
        <v>28</v>
      </c>
      <c r="Z88" s="427"/>
    </row>
    <row r="90" spans="1:25" s="539" customFormat="1" ht="18.75">
      <c r="A90" s="821" t="s">
        <v>162</v>
      </c>
      <c r="B90" s="821"/>
      <c r="C90" s="821"/>
      <c r="D90" s="821"/>
      <c r="E90" s="821"/>
      <c r="F90" s="821" t="s">
        <v>163</v>
      </c>
      <c r="G90" s="821"/>
      <c r="H90" s="821"/>
      <c r="I90" s="821"/>
      <c r="J90" s="821"/>
      <c r="K90" s="821" t="s">
        <v>164</v>
      </c>
      <c r="L90" s="821"/>
      <c r="M90" s="821"/>
      <c r="N90" s="821"/>
      <c r="O90" s="821"/>
      <c r="P90" s="821" t="s">
        <v>165</v>
      </c>
      <c r="Q90" s="821"/>
      <c r="R90" s="821"/>
      <c r="S90" s="821"/>
      <c r="T90" s="821"/>
      <c r="U90" s="821" t="s">
        <v>166</v>
      </c>
      <c r="V90" s="821"/>
      <c r="W90" s="821"/>
      <c r="X90" s="821"/>
      <c r="Y90" s="821"/>
    </row>
    <row r="91" s="532" customFormat="1" ht="18.75"/>
    <row r="92" s="532" customFormat="1" ht="18.75"/>
    <row r="93" s="532" customFormat="1" ht="18.75"/>
    <row r="94" s="532" customFormat="1" ht="18.75"/>
    <row r="95" s="532" customFormat="1" ht="18.75"/>
    <row r="96" s="532" customFormat="1" ht="18.75"/>
    <row r="97" s="532" customFormat="1" ht="18.75"/>
    <row r="98" s="532" customFormat="1" ht="18.75"/>
    <row r="99" s="532" customFormat="1" ht="18.75"/>
    <row r="100" s="532" customFormat="1" ht="18.75"/>
    <row r="101" s="532" customFormat="1" ht="18.75"/>
  </sheetData>
  <sheetProtection/>
  <mergeCells count="19">
    <mergeCell ref="P90:T90"/>
    <mergeCell ref="U90:Y90"/>
    <mergeCell ref="A90:E90"/>
    <mergeCell ref="F90:J90"/>
    <mergeCell ref="K90:O90"/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28" sqref="Y28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9" t="s">
        <v>0</v>
      </c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</row>
    <row r="2" spans="2:25" ht="13.5">
      <c r="B2" s="543"/>
      <c r="C2" s="543"/>
      <c r="D2" s="543"/>
      <c r="E2" s="830" t="s">
        <v>173</v>
      </c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22" t="s">
        <v>2</v>
      </c>
      <c r="B4" s="822" t="s">
        <v>3</v>
      </c>
      <c r="C4" s="822" t="s">
        <v>4</v>
      </c>
      <c r="D4" s="823" t="s">
        <v>131</v>
      </c>
      <c r="E4" s="825" t="s">
        <v>168</v>
      </c>
      <c r="F4" s="826"/>
      <c r="G4" s="827"/>
      <c r="H4" s="825" t="s">
        <v>169</v>
      </c>
      <c r="I4" s="826"/>
      <c r="J4" s="827"/>
      <c r="K4" s="825" t="s">
        <v>170</v>
      </c>
      <c r="L4" s="826"/>
      <c r="M4" s="827"/>
      <c r="N4" s="825" t="s">
        <v>40</v>
      </c>
      <c r="O4" s="826"/>
      <c r="P4" s="827"/>
      <c r="Q4" s="825" t="s">
        <v>171</v>
      </c>
      <c r="R4" s="826"/>
      <c r="S4" s="827"/>
      <c r="T4" s="825" t="s">
        <v>172</v>
      </c>
      <c r="U4" s="826"/>
      <c r="V4" s="827"/>
      <c r="W4" s="825" t="s">
        <v>132</v>
      </c>
      <c r="X4" s="826"/>
      <c r="Y4" s="827"/>
      <c r="Z4" s="828" t="s">
        <v>146</v>
      </c>
    </row>
    <row r="5" spans="1:26" ht="51">
      <c r="A5" s="822"/>
      <c r="B5" s="822"/>
      <c r="C5" s="822"/>
      <c r="D5" s="824"/>
      <c r="E5" s="548" t="s">
        <v>173</v>
      </c>
      <c r="F5" s="548" t="s">
        <v>174</v>
      </c>
      <c r="G5" s="548" t="s">
        <v>175</v>
      </c>
      <c r="H5" s="548" t="s">
        <v>173</v>
      </c>
      <c r="I5" s="548" t="s">
        <v>174</v>
      </c>
      <c r="J5" s="548" t="s">
        <v>175</v>
      </c>
      <c r="K5" s="548" t="s">
        <v>173</v>
      </c>
      <c r="L5" s="548" t="s">
        <v>174</v>
      </c>
      <c r="M5" s="548" t="s">
        <v>175</v>
      </c>
      <c r="N5" s="548" t="s">
        <v>173</v>
      </c>
      <c r="O5" s="548" t="s">
        <v>174</v>
      </c>
      <c r="P5" s="548" t="s">
        <v>175</v>
      </c>
      <c r="Q5" s="548" t="s">
        <v>173</v>
      </c>
      <c r="R5" s="548" t="s">
        <v>174</v>
      </c>
      <c r="S5" s="548" t="s">
        <v>175</v>
      </c>
      <c r="T5" s="548" t="s">
        <v>173</v>
      </c>
      <c r="U5" s="548" t="s">
        <v>174</v>
      </c>
      <c r="V5" s="548" t="s">
        <v>175</v>
      </c>
      <c r="W5" s="548" t="s">
        <v>173</v>
      </c>
      <c r="X5" s="548" t="s">
        <v>174</v>
      </c>
      <c r="Y5" s="548" t="s">
        <v>175</v>
      </c>
      <c r="Z5" s="824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W75">T8+Q8+N8+K8+H8+E8</f>
        <v>0</v>
      </c>
      <c r="X8" s="622">
        <f aca="true" t="shared" si="1" ref="X8:X65">U8+R8+O8+L8+I8+F8</f>
        <v>0</v>
      </c>
      <c r="Y8" s="622">
        <f aca="true" t="shared" si="2" ref="Y8:Y65">V8+S8+P8+M8+J8+G8</f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1"/>
        <v>0</v>
      </c>
      <c r="Y9" s="690">
        <f t="shared" si="2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1"/>
        <v>0</v>
      </c>
      <c r="Y10" s="690">
        <f t="shared" si="2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1"/>
        <v>0</v>
      </c>
      <c r="Y11" s="626">
        <f t="shared" si="2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1"/>
        <v>0</v>
      </c>
      <c r="Y12" s="690">
        <f t="shared" si="2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1"/>
        <v>0</v>
      </c>
      <c r="Y13" s="690">
        <f t="shared" si="2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1"/>
        <v>0</v>
      </c>
      <c r="Y14" s="690">
        <f t="shared" si="2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1"/>
        <v>0</v>
      </c>
      <c r="Y15" s="690">
        <f t="shared" si="2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1"/>
        <v>0</v>
      </c>
      <c r="Y16" s="690">
        <f t="shared" si="2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1"/>
        <v>0</v>
      </c>
      <c r="Y17" s="690">
        <f t="shared" si="2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1"/>
        <v>0</v>
      </c>
      <c r="Y18" s="690">
        <f t="shared" si="2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1"/>
        <v>0</v>
      </c>
      <c r="Y19" s="691">
        <f t="shared" si="2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1"/>
        <v>0</v>
      </c>
      <c r="Y20" s="629">
        <f t="shared" si="2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1"/>
        <v>0</v>
      </c>
      <c r="Y21" s="690">
        <f t="shared" si="2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1"/>
        <v>0</v>
      </c>
      <c r="Y22" s="690">
        <f t="shared" si="2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1"/>
        <v>0</v>
      </c>
      <c r="Y23" s="690">
        <f t="shared" si="2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1"/>
        <v>0</v>
      </c>
      <c r="Y24" s="690">
        <f t="shared" si="2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1"/>
        <v>0</v>
      </c>
      <c r="Y25" s="690">
        <f t="shared" si="2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1"/>
        <v>0</v>
      </c>
      <c r="Y26" s="690">
        <f t="shared" si="2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>
        <v>2.26</v>
      </c>
      <c r="I27" s="637"/>
      <c r="K27" s="638"/>
      <c r="L27" s="637"/>
      <c r="M27" s="637">
        <v>0</v>
      </c>
      <c r="N27" s="638">
        <v>63.12</v>
      </c>
      <c r="O27" s="637"/>
      <c r="Q27" s="638"/>
      <c r="R27" s="637"/>
      <c r="S27" s="637">
        <v>0</v>
      </c>
      <c r="T27" s="638">
        <v>6.74</v>
      </c>
      <c r="U27" s="637"/>
      <c r="W27" s="638">
        <f t="shared" si="0"/>
        <v>72.12</v>
      </c>
      <c r="X27" s="638">
        <f t="shared" si="1"/>
        <v>0</v>
      </c>
      <c r="Y27" s="638">
        <f>V27+S27+P27+M27+J27+G27</f>
        <v>0</v>
      </c>
      <c r="Z27" s="634"/>
    </row>
    <row r="28" spans="1:26" s="550" customFormat="1" ht="13.5">
      <c r="A28" s="617">
        <v>5</v>
      </c>
      <c r="B28" s="618" t="s">
        <v>46</v>
      </c>
      <c r="C28" s="617"/>
      <c r="D28" s="639"/>
      <c r="E28" s="618"/>
      <c r="F28" s="619"/>
      <c r="G28" s="639"/>
      <c r="H28" s="621"/>
      <c r="I28" s="625"/>
      <c r="J28" s="625"/>
      <c r="K28" s="618"/>
      <c r="L28" s="625"/>
      <c r="M28" s="625"/>
      <c r="N28" s="618"/>
      <c r="O28" s="625"/>
      <c r="P28" s="625"/>
      <c r="Q28" s="618"/>
      <c r="R28" s="625"/>
      <c r="S28" s="625"/>
      <c r="T28" s="618"/>
      <c r="U28" s="625"/>
      <c r="V28" s="625"/>
      <c r="W28" s="622">
        <f t="shared" si="0"/>
        <v>0</v>
      </c>
      <c r="X28" s="622">
        <f t="shared" si="1"/>
        <v>0</v>
      </c>
      <c r="Y28" s="622">
        <f t="shared" si="2"/>
        <v>0</v>
      </c>
      <c r="Z28" s="640"/>
    </row>
    <row r="29" spans="1:26" ht="13.5">
      <c r="A29" s="594" t="s">
        <v>54</v>
      </c>
      <c r="B29" s="552" t="s">
        <v>47</v>
      </c>
      <c r="C29" s="551" t="s">
        <v>48</v>
      </c>
      <c r="D29" s="560">
        <v>0.157</v>
      </c>
      <c r="E29" s="551"/>
      <c r="F29" s="554"/>
      <c r="G29" s="639"/>
      <c r="H29" s="561"/>
      <c r="I29" s="555">
        <v>0</v>
      </c>
      <c r="J29" s="555">
        <v>0</v>
      </c>
      <c r="K29" s="552"/>
      <c r="L29" s="555">
        <v>0</v>
      </c>
      <c r="M29" s="560">
        <v>0.157</v>
      </c>
      <c r="N29" s="552"/>
      <c r="O29" s="555">
        <v>0</v>
      </c>
      <c r="P29" s="555">
        <v>2</v>
      </c>
      <c r="Q29" s="552"/>
      <c r="R29" s="555">
        <v>0</v>
      </c>
      <c r="S29" s="555">
        <v>0</v>
      </c>
      <c r="T29" s="552"/>
      <c r="U29" s="555">
        <v>0</v>
      </c>
      <c r="V29" s="555">
        <v>0</v>
      </c>
      <c r="W29" s="641">
        <f t="shared" si="0"/>
        <v>0</v>
      </c>
      <c r="X29" s="641">
        <f t="shared" si="1"/>
        <v>0</v>
      </c>
      <c r="Y29" s="641">
        <f t="shared" si="2"/>
        <v>2.157</v>
      </c>
      <c r="Z29" s="562"/>
    </row>
    <row r="30" spans="1:26" ht="13.5">
      <c r="A30" s="594" t="s">
        <v>54</v>
      </c>
      <c r="B30" s="552" t="s">
        <v>49</v>
      </c>
      <c r="C30" s="551" t="s">
        <v>48</v>
      </c>
      <c r="D30" s="560">
        <v>0.141394</v>
      </c>
      <c r="E30" s="563"/>
      <c r="F30" s="554"/>
      <c r="G30" s="639"/>
      <c r="H30" s="561"/>
      <c r="I30" s="555">
        <v>0</v>
      </c>
      <c r="J30" s="555">
        <v>0</v>
      </c>
      <c r="K30" s="552"/>
      <c r="L30" s="555">
        <v>0</v>
      </c>
      <c r="M30" s="560">
        <v>0.141394</v>
      </c>
      <c r="N30" s="552"/>
      <c r="O30" s="555">
        <v>0</v>
      </c>
      <c r="P30" s="555">
        <v>0</v>
      </c>
      <c r="Q30" s="552"/>
      <c r="R30" s="555">
        <v>0</v>
      </c>
      <c r="S30" s="555">
        <v>0</v>
      </c>
      <c r="T30" s="552"/>
      <c r="U30" s="555">
        <v>0</v>
      </c>
      <c r="V30" s="555">
        <v>0</v>
      </c>
      <c r="W30" s="651">
        <f t="shared" si="0"/>
        <v>0</v>
      </c>
      <c r="X30" s="651">
        <f t="shared" si="1"/>
        <v>0</v>
      </c>
      <c r="Y30" s="651">
        <f t="shared" si="2"/>
        <v>0.141394</v>
      </c>
      <c r="Z30" s="562"/>
    </row>
    <row r="31" spans="1:26" ht="13.5">
      <c r="A31" s="594" t="s">
        <v>54</v>
      </c>
      <c r="B31" s="552" t="s">
        <v>50</v>
      </c>
      <c r="C31" s="551" t="s">
        <v>48</v>
      </c>
      <c r="D31" s="694">
        <v>0.015606</v>
      </c>
      <c r="E31" s="563"/>
      <c r="F31" s="554"/>
      <c r="G31" s="639"/>
      <c r="H31" s="561"/>
      <c r="I31" s="555">
        <v>0</v>
      </c>
      <c r="J31" s="555">
        <v>0</v>
      </c>
      <c r="K31" s="694"/>
      <c r="L31" s="694">
        <v>0.015606</v>
      </c>
      <c r="M31" s="694">
        <v>0.015606</v>
      </c>
      <c r="N31" s="555">
        <v>2</v>
      </c>
      <c r="O31" s="555">
        <v>2</v>
      </c>
      <c r="P31" s="555">
        <v>2</v>
      </c>
      <c r="Q31" s="552"/>
      <c r="R31" s="555">
        <v>0</v>
      </c>
      <c r="S31" s="555">
        <v>0</v>
      </c>
      <c r="T31" s="552"/>
      <c r="U31" s="555">
        <v>0</v>
      </c>
      <c r="V31" s="555">
        <v>0</v>
      </c>
      <c r="W31" s="690">
        <f t="shared" si="0"/>
        <v>2</v>
      </c>
      <c r="X31" s="695">
        <f t="shared" si="1"/>
        <v>2.015606</v>
      </c>
      <c r="Y31" s="695">
        <f t="shared" si="2"/>
        <v>2.015606</v>
      </c>
      <c r="Z31" s="562"/>
    </row>
    <row r="32" spans="1:26" s="564" customFormat="1" ht="13.5">
      <c r="A32" s="642" t="s">
        <v>51</v>
      </c>
      <c r="B32" s="643" t="s">
        <v>52</v>
      </c>
      <c r="C32" s="642"/>
      <c r="D32" s="644"/>
      <c r="E32" s="642"/>
      <c r="F32" s="556"/>
      <c r="G32" s="644"/>
      <c r="H32" s="645"/>
      <c r="I32" s="646"/>
      <c r="J32" s="646"/>
      <c r="K32" s="647"/>
      <c r="L32" s="646"/>
      <c r="M32" s="646"/>
      <c r="N32" s="647"/>
      <c r="O32" s="646"/>
      <c r="P32" s="646"/>
      <c r="Q32" s="647"/>
      <c r="R32" s="646"/>
      <c r="S32" s="646"/>
      <c r="T32" s="647"/>
      <c r="U32" s="646"/>
      <c r="V32" s="646"/>
      <c r="W32" s="641">
        <f t="shared" si="0"/>
        <v>0</v>
      </c>
      <c r="X32" s="641">
        <f t="shared" si="1"/>
        <v>0</v>
      </c>
      <c r="Y32" s="641">
        <f t="shared" si="2"/>
        <v>0</v>
      </c>
      <c r="Z32" s="648"/>
    </row>
    <row r="33" spans="1:26" ht="12.75">
      <c r="A33" s="551">
        <v>1</v>
      </c>
      <c r="B33" s="706" t="s">
        <v>160</v>
      </c>
      <c r="C33" s="551" t="s">
        <v>48</v>
      </c>
      <c r="D33" s="553">
        <v>1</v>
      </c>
      <c r="E33" s="551"/>
      <c r="F33" s="554"/>
      <c r="G33" s="560"/>
      <c r="H33" s="561"/>
      <c r="I33" s="555"/>
      <c r="J33" s="555"/>
      <c r="K33" s="552"/>
      <c r="L33" s="555">
        <v>16</v>
      </c>
      <c r="M33" s="555">
        <v>16</v>
      </c>
      <c r="N33" s="552"/>
      <c r="O33" s="555"/>
      <c r="P33" s="555"/>
      <c r="Q33" s="552"/>
      <c r="R33" s="555"/>
      <c r="S33" s="555"/>
      <c r="T33" s="552"/>
      <c r="U33" s="555"/>
      <c r="V33" s="555"/>
      <c r="W33" s="651">
        <f t="shared" si="0"/>
        <v>0</v>
      </c>
      <c r="X33" s="690">
        <f t="shared" si="1"/>
        <v>16</v>
      </c>
      <c r="Y33" s="690">
        <f t="shared" si="2"/>
        <v>16</v>
      </c>
      <c r="Z33" s="562"/>
    </row>
    <row r="34" spans="1:26" ht="12.75">
      <c r="A34" s="551">
        <v>2</v>
      </c>
      <c r="B34" s="552" t="s">
        <v>161</v>
      </c>
      <c r="C34" s="551" t="s">
        <v>48</v>
      </c>
      <c r="D34" s="560">
        <v>86.631</v>
      </c>
      <c r="E34" s="707">
        <v>0.98565</v>
      </c>
      <c r="F34" s="560">
        <v>50.29765</v>
      </c>
      <c r="G34" s="560">
        <v>1630.98565</v>
      </c>
      <c r="H34" s="561"/>
      <c r="I34" s="555">
        <v>0</v>
      </c>
      <c r="J34" s="555">
        <v>0</v>
      </c>
      <c r="K34" s="552"/>
      <c r="L34" s="555"/>
      <c r="M34" s="555"/>
      <c r="N34" s="552"/>
      <c r="O34" s="555">
        <v>15</v>
      </c>
      <c r="P34" s="555">
        <v>70</v>
      </c>
      <c r="Q34" s="552"/>
      <c r="R34" s="555">
        <v>0</v>
      </c>
      <c r="S34" s="555">
        <v>0</v>
      </c>
      <c r="T34" s="552"/>
      <c r="U34" s="555">
        <v>0</v>
      </c>
      <c r="V34" s="708">
        <v>10.766</v>
      </c>
      <c r="W34" s="651">
        <f t="shared" si="0"/>
        <v>0.98565</v>
      </c>
      <c r="X34" s="651">
        <f t="shared" si="1"/>
        <v>65.29765</v>
      </c>
      <c r="Y34" s="651">
        <f t="shared" si="2"/>
        <v>1711.7516500000002</v>
      </c>
      <c r="Z34" s="562"/>
    </row>
    <row r="35" spans="1:26" ht="12.75">
      <c r="A35" s="551">
        <v>3</v>
      </c>
      <c r="B35" s="552" t="s">
        <v>56</v>
      </c>
      <c r="C35" s="551" t="s">
        <v>48</v>
      </c>
      <c r="D35" s="560">
        <v>71.631</v>
      </c>
      <c r="E35" s="551"/>
      <c r="F35" s="707">
        <v>48.569</v>
      </c>
      <c r="G35" s="560">
        <v>1629.257</v>
      </c>
      <c r="H35" s="561"/>
      <c r="I35" s="555">
        <v>0</v>
      </c>
      <c r="J35" s="555">
        <v>0</v>
      </c>
      <c r="K35" s="552"/>
      <c r="L35" s="555">
        <v>0</v>
      </c>
      <c r="M35" s="555">
        <v>0</v>
      </c>
      <c r="N35" s="709">
        <v>8.20363</v>
      </c>
      <c r="O35" s="708">
        <v>8.59299</v>
      </c>
      <c r="P35" s="708">
        <v>63.59263</v>
      </c>
      <c r="Q35" s="552"/>
      <c r="R35" s="555">
        <v>0</v>
      </c>
      <c r="S35" s="555">
        <v>0</v>
      </c>
      <c r="T35" s="552"/>
      <c r="U35" s="555">
        <v>0</v>
      </c>
      <c r="V35" s="708">
        <v>10.766</v>
      </c>
      <c r="W35" s="651">
        <f t="shared" si="0"/>
        <v>8.20363</v>
      </c>
      <c r="X35" s="651">
        <f t="shared" si="1"/>
        <v>57.16199</v>
      </c>
      <c r="Y35" s="651">
        <f t="shared" si="2"/>
        <v>1703.61563</v>
      </c>
      <c r="Z35" s="562"/>
    </row>
    <row r="36" spans="1:26" s="716" customFormat="1" ht="25.5">
      <c r="A36" s="710" t="s">
        <v>54</v>
      </c>
      <c r="B36" s="711" t="s">
        <v>55</v>
      </c>
      <c r="C36" s="712" t="s">
        <v>48</v>
      </c>
      <c r="D36" s="713"/>
      <c r="E36" s="572"/>
      <c r="F36" s="659">
        <v>48.398</v>
      </c>
      <c r="G36" s="653">
        <v>132.789</v>
      </c>
      <c r="H36" s="714"/>
      <c r="I36" s="656">
        <v>0</v>
      </c>
      <c r="J36" s="656">
        <v>0</v>
      </c>
      <c r="K36" s="715"/>
      <c r="L36" s="656">
        <v>0</v>
      </c>
      <c r="M36" s="656">
        <v>0</v>
      </c>
      <c r="N36" s="715"/>
      <c r="O36" s="657"/>
      <c r="P36" s="656"/>
      <c r="Q36" s="715"/>
      <c r="R36" s="656">
        <v>0</v>
      </c>
      <c r="S36" s="656">
        <v>0</v>
      </c>
      <c r="T36" s="715"/>
      <c r="U36" s="656">
        <v>0</v>
      </c>
      <c r="V36" s="656">
        <v>0</v>
      </c>
      <c r="W36" s="641">
        <f>T36+Q36+N36+K36+H36+E36</f>
        <v>0</v>
      </c>
      <c r="X36" s="699">
        <f>U36+R36+O36+L36+I36+F36</f>
        <v>48.398</v>
      </c>
      <c r="Y36" s="699">
        <f>V36+S36+P36+M36+J36+G36</f>
        <v>132.789</v>
      </c>
      <c r="Z36" s="715"/>
    </row>
    <row r="37" spans="1:26" ht="12.75">
      <c r="A37" s="551">
        <v>4</v>
      </c>
      <c r="B37" s="552" t="s">
        <v>57</v>
      </c>
      <c r="C37" s="551" t="s">
        <v>48</v>
      </c>
      <c r="D37" s="553">
        <v>16</v>
      </c>
      <c r="E37" s="551"/>
      <c r="F37" s="717">
        <f>F33+F34-F35</f>
        <v>1.7286499999999947</v>
      </c>
      <c r="G37" s="717">
        <f>G33+G34-G35</f>
        <v>1.728650000000016</v>
      </c>
      <c r="H37" s="717"/>
      <c r="I37" s="717">
        <v>0</v>
      </c>
      <c r="J37" s="717">
        <v>0</v>
      </c>
      <c r="K37" s="718">
        <f>K33+K34-K35</f>
        <v>0</v>
      </c>
      <c r="L37" s="718">
        <f>L33+L34-L35</f>
        <v>16</v>
      </c>
      <c r="M37" s="718">
        <f>M33+M34-M35</f>
        <v>16</v>
      </c>
      <c r="N37" s="717"/>
      <c r="O37" s="708">
        <f>O33+O34-O35</f>
        <v>6.40701</v>
      </c>
      <c r="P37" s="717">
        <f>P33+P34-P35</f>
        <v>6.40737</v>
      </c>
      <c r="Q37" s="717"/>
      <c r="R37" s="717">
        <v>0</v>
      </c>
      <c r="S37" s="717">
        <v>0</v>
      </c>
      <c r="T37" s="717"/>
      <c r="U37" s="717">
        <v>0</v>
      </c>
      <c r="V37" s="717">
        <f>V33+V34-V35</f>
        <v>0</v>
      </c>
      <c r="W37" s="651"/>
      <c r="X37" s="651">
        <f t="shared" si="1"/>
        <v>24.135659999999994</v>
      </c>
      <c r="Y37" s="651">
        <f t="shared" si="2"/>
        <v>24.136020000000016</v>
      </c>
      <c r="Z37" s="719"/>
    </row>
    <row r="38" spans="1:26" s="549" customFormat="1" ht="13.5">
      <c r="A38" s="588" t="s">
        <v>58</v>
      </c>
      <c r="B38" s="591" t="s">
        <v>59</v>
      </c>
      <c r="C38" s="588"/>
      <c r="D38" s="590"/>
      <c r="E38" s="591"/>
      <c r="F38" s="590"/>
      <c r="G38" s="590"/>
      <c r="H38" s="592"/>
      <c r="I38" s="649"/>
      <c r="J38" s="649"/>
      <c r="K38" s="591"/>
      <c r="L38" s="649"/>
      <c r="M38" s="649"/>
      <c r="N38" s="591"/>
      <c r="O38" s="649"/>
      <c r="P38" s="649"/>
      <c r="Q38" s="591"/>
      <c r="R38" s="649"/>
      <c r="S38" s="649"/>
      <c r="T38" s="591"/>
      <c r="U38" s="649"/>
      <c r="V38" s="649"/>
      <c r="W38" s="622">
        <f t="shared" si="0"/>
        <v>0</v>
      </c>
      <c r="X38" s="622">
        <f t="shared" si="1"/>
        <v>0</v>
      </c>
      <c r="Y38" s="622">
        <f t="shared" si="2"/>
        <v>0</v>
      </c>
      <c r="Z38" s="650"/>
    </row>
    <row r="39" spans="1:26" s="549" customFormat="1" ht="41.25" customHeight="1">
      <c r="A39" s="588">
        <v>1</v>
      </c>
      <c r="B39" s="589" t="s">
        <v>179</v>
      </c>
      <c r="C39" s="588" t="s">
        <v>61</v>
      </c>
      <c r="D39" s="590"/>
      <c r="E39" s="591">
        <v>0</v>
      </c>
      <c r="F39" s="720">
        <f aca="true" t="shared" si="3" ref="F39:J41">F42+F45+F51</f>
        <v>4</v>
      </c>
      <c r="G39" s="720">
        <f t="shared" si="3"/>
        <v>52</v>
      </c>
      <c r="H39" s="720">
        <f t="shared" si="3"/>
        <v>1</v>
      </c>
      <c r="I39" s="720">
        <f t="shared" si="3"/>
        <v>2</v>
      </c>
      <c r="J39" s="720">
        <f t="shared" si="3"/>
        <v>36</v>
      </c>
      <c r="K39" s="720">
        <f aca="true" t="shared" si="4" ref="K39:Y39">K42+K45+K51</f>
        <v>0</v>
      </c>
      <c r="L39" s="720">
        <f t="shared" si="4"/>
        <v>0</v>
      </c>
      <c r="M39" s="720">
        <f t="shared" si="4"/>
        <v>0</v>
      </c>
      <c r="N39" s="720">
        <f t="shared" si="4"/>
        <v>0</v>
      </c>
      <c r="O39" s="720">
        <f t="shared" si="4"/>
        <v>0</v>
      </c>
      <c r="P39" s="720">
        <f t="shared" si="4"/>
        <v>0</v>
      </c>
      <c r="Q39" s="720">
        <f t="shared" si="4"/>
        <v>0</v>
      </c>
      <c r="R39" s="720">
        <f t="shared" si="4"/>
        <v>0</v>
      </c>
      <c r="S39" s="720">
        <f t="shared" si="4"/>
        <v>1</v>
      </c>
      <c r="T39" s="720">
        <f t="shared" si="4"/>
        <v>0</v>
      </c>
      <c r="U39" s="720">
        <f t="shared" si="4"/>
        <v>0</v>
      </c>
      <c r="V39" s="720">
        <f t="shared" si="4"/>
        <v>4</v>
      </c>
      <c r="W39" s="720">
        <f t="shared" si="4"/>
        <v>1</v>
      </c>
      <c r="X39" s="720">
        <f t="shared" si="4"/>
        <v>6</v>
      </c>
      <c r="Y39" s="720">
        <f t="shared" si="4"/>
        <v>93</v>
      </c>
      <c r="Z39" s="589"/>
    </row>
    <row r="40" spans="1:26" s="700" customFormat="1" ht="13.5">
      <c r="A40" s="594" t="s">
        <v>54</v>
      </c>
      <c r="B40" s="595" t="s">
        <v>64</v>
      </c>
      <c r="C40" s="572" t="s">
        <v>48</v>
      </c>
      <c r="D40" s="698"/>
      <c r="E40" s="699"/>
      <c r="F40" s="698">
        <f t="shared" si="3"/>
        <v>105.447</v>
      </c>
      <c r="G40" s="698">
        <f t="shared" si="3"/>
        <v>1222.47</v>
      </c>
      <c r="H40" s="725">
        <f t="shared" si="3"/>
        <v>12</v>
      </c>
      <c r="I40" s="725">
        <f t="shared" si="3"/>
        <v>15</v>
      </c>
      <c r="J40" s="698">
        <f t="shared" si="3"/>
        <v>664.433</v>
      </c>
      <c r="K40" s="698">
        <f aca="true" t="shared" si="5" ref="K40:Y40">K43+K46+K52</f>
        <v>0</v>
      </c>
      <c r="L40" s="698">
        <f t="shared" si="5"/>
        <v>0</v>
      </c>
      <c r="M40" s="698">
        <f t="shared" si="5"/>
        <v>0</v>
      </c>
      <c r="N40" s="698">
        <f t="shared" si="5"/>
        <v>0</v>
      </c>
      <c r="O40" s="698">
        <f t="shared" si="5"/>
        <v>0</v>
      </c>
      <c r="P40" s="698">
        <f t="shared" si="5"/>
        <v>0</v>
      </c>
      <c r="Q40" s="698">
        <f t="shared" si="5"/>
        <v>0</v>
      </c>
      <c r="R40" s="698">
        <f t="shared" si="5"/>
        <v>0</v>
      </c>
      <c r="S40" s="698">
        <f t="shared" si="5"/>
        <v>1306.031</v>
      </c>
      <c r="T40" s="698">
        <f t="shared" si="5"/>
        <v>0</v>
      </c>
      <c r="U40" s="698">
        <f t="shared" si="5"/>
        <v>0</v>
      </c>
      <c r="V40" s="724">
        <f t="shared" si="5"/>
        <v>193.5</v>
      </c>
      <c r="W40" s="725">
        <f t="shared" si="5"/>
        <v>12</v>
      </c>
      <c r="X40" s="698">
        <f t="shared" si="5"/>
        <v>120.447</v>
      </c>
      <c r="Y40" s="698">
        <f t="shared" si="5"/>
        <v>3386.4339999999997</v>
      </c>
      <c r="Z40" s="631"/>
    </row>
    <row r="41" spans="1:26" s="700" customFormat="1" ht="13.5">
      <c r="A41" s="594" t="s">
        <v>54</v>
      </c>
      <c r="B41" s="595" t="s">
        <v>74</v>
      </c>
      <c r="C41" s="572" t="s">
        <v>48</v>
      </c>
      <c r="D41" s="698"/>
      <c r="E41" s="699"/>
      <c r="F41" s="698">
        <f t="shared" si="3"/>
        <v>21.878</v>
      </c>
      <c r="G41" s="698">
        <f t="shared" si="3"/>
        <v>575.424</v>
      </c>
      <c r="H41" s="725">
        <f t="shared" si="3"/>
        <v>0</v>
      </c>
      <c r="I41" s="725">
        <f t="shared" si="3"/>
        <v>0</v>
      </c>
      <c r="J41" s="698">
        <f t="shared" si="3"/>
        <v>425.002</v>
      </c>
      <c r="K41" s="698">
        <f aca="true" t="shared" si="6" ref="K41:Y41">K44+K47+K53</f>
        <v>0</v>
      </c>
      <c r="L41" s="698">
        <f t="shared" si="6"/>
        <v>0</v>
      </c>
      <c r="M41" s="698">
        <f t="shared" si="6"/>
        <v>0</v>
      </c>
      <c r="N41" s="698">
        <f t="shared" si="6"/>
        <v>0</v>
      </c>
      <c r="O41" s="698">
        <f t="shared" si="6"/>
        <v>0</v>
      </c>
      <c r="P41" s="698">
        <f t="shared" si="6"/>
        <v>0</v>
      </c>
      <c r="Q41" s="698">
        <f t="shared" si="6"/>
        <v>0</v>
      </c>
      <c r="R41" s="698">
        <f t="shared" si="6"/>
        <v>0</v>
      </c>
      <c r="S41" s="698">
        <f t="shared" si="6"/>
        <v>632.808</v>
      </c>
      <c r="T41" s="698">
        <f t="shared" si="6"/>
        <v>0</v>
      </c>
      <c r="U41" s="698">
        <f t="shared" si="6"/>
        <v>0</v>
      </c>
      <c r="V41" s="725">
        <f t="shared" si="6"/>
        <v>8</v>
      </c>
      <c r="W41" s="698">
        <f t="shared" si="6"/>
        <v>0</v>
      </c>
      <c r="X41" s="698">
        <f t="shared" si="6"/>
        <v>21.878</v>
      </c>
      <c r="Y41" s="698">
        <f t="shared" si="6"/>
        <v>1641.234</v>
      </c>
      <c r="Z41" s="631"/>
    </row>
    <row r="42" spans="1:26" s="701" customFormat="1" ht="12.75">
      <c r="A42" s="652">
        <v>2</v>
      </c>
      <c r="B42" s="643" t="s">
        <v>72</v>
      </c>
      <c r="C42" s="642" t="s">
        <v>61</v>
      </c>
      <c r="D42" s="556"/>
      <c r="E42" s="645"/>
      <c r="F42" s="645">
        <v>4</v>
      </c>
      <c r="G42" s="645">
        <v>19</v>
      </c>
      <c r="H42" s="645">
        <v>1</v>
      </c>
      <c r="I42" s="645">
        <v>2</v>
      </c>
      <c r="J42" s="645">
        <v>10</v>
      </c>
      <c r="K42" s="647"/>
      <c r="L42" s="646"/>
      <c r="M42" s="646"/>
      <c r="N42" s="647"/>
      <c r="O42" s="646"/>
      <c r="P42" s="646"/>
      <c r="Q42" s="647"/>
      <c r="R42" s="646">
        <v>0</v>
      </c>
      <c r="S42" s="646">
        <v>1</v>
      </c>
      <c r="T42" s="647"/>
      <c r="U42" s="646"/>
      <c r="V42" s="646">
        <v>3</v>
      </c>
      <c r="W42" s="693">
        <f t="shared" si="0"/>
        <v>1</v>
      </c>
      <c r="X42" s="693">
        <f t="shared" si="1"/>
        <v>6</v>
      </c>
      <c r="Y42" s="693">
        <f t="shared" si="2"/>
        <v>33</v>
      </c>
      <c r="Z42" s="644"/>
    </row>
    <row r="43" spans="1:26" s="583" customFormat="1" ht="12.75">
      <c r="A43" s="594" t="s">
        <v>54</v>
      </c>
      <c r="B43" s="595" t="s">
        <v>73</v>
      </c>
      <c r="C43" s="572" t="s">
        <v>48</v>
      </c>
      <c r="D43" s="653"/>
      <c r="E43" s="654"/>
      <c r="F43" s="655">
        <v>105.447</v>
      </c>
      <c r="G43" s="655">
        <v>493.956</v>
      </c>
      <c r="H43" s="654">
        <v>12</v>
      </c>
      <c r="I43" s="654">
        <v>15</v>
      </c>
      <c r="J43" s="655">
        <v>114.057</v>
      </c>
      <c r="K43" s="595"/>
      <c r="L43" s="656"/>
      <c r="M43" s="656"/>
      <c r="N43" s="595"/>
      <c r="O43" s="656"/>
      <c r="P43" s="656"/>
      <c r="Q43" s="595"/>
      <c r="R43" s="656">
        <v>0</v>
      </c>
      <c r="S43" s="657">
        <v>1306.031</v>
      </c>
      <c r="T43" s="595"/>
      <c r="U43" s="658"/>
      <c r="V43" s="726">
        <v>181.5</v>
      </c>
      <c r="W43" s="728">
        <f t="shared" si="0"/>
        <v>12</v>
      </c>
      <c r="X43" s="699">
        <f t="shared" si="1"/>
        <v>120.447</v>
      </c>
      <c r="Y43" s="699">
        <f t="shared" si="2"/>
        <v>2095.544</v>
      </c>
      <c r="Z43" s="653"/>
    </row>
    <row r="44" spans="1:26" s="583" customFormat="1" ht="12.75">
      <c r="A44" s="594" t="s">
        <v>54</v>
      </c>
      <c r="B44" s="595" t="s">
        <v>74</v>
      </c>
      <c r="C44" s="572" t="s">
        <v>48</v>
      </c>
      <c r="D44" s="659"/>
      <c r="E44" s="654"/>
      <c r="F44" s="721">
        <v>21.878</v>
      </c>
      <c r="G44" s="655">
        <v>61.809</v>
      </c>
      <c r="H44" s="654"/>
      <c r="I44" s="656"/>
      <c r="J44" s="656"/>
      <c r="K44" s="595"/>
      <c r="L44" s="656"/>
      <c r="M44" s="656"/>
      <c r="N44" s="595"/>
      <c r="O44" s="656"/>
      <c r="P44" s="656"/>
      <c r="Q44" s="595"/>
      <c r="R44" s="657">
        <v>0</v>
      </c>
      <c r="S44" s="657">
        <v>632.808</v>
      </c>
      <c r="T44" s="595"/>
      <c r="U44" s="656"/>
      <c r="V44" s="656"/>
      <c r="W44" s="728">
        <f t="shared" si="0"/>
        <v>0</v>
      </c>
      <c r="X44" s="699">
        <f t="shared" si="1"/>
        <v>21.878</v>
      </c>
      <c r="Y44" s="699">
        <f t="shared" si="2"/>
        <v>694.617</v>
      </c>
      <c r="Z44" s="653"/>
    </row>
    <row r="45" spans="1:26" s="701" customFormat="1" ht="12.75">
      <c r="A45" s="642">
        <v>3</v>
      </c>
      <c r="B45" s="647" t="s">
        <v>75</v>
      </c>
      <c r="C45" s="642" t="s">
        <v>61</v>
      </c>
      <c r="D45" s="556"/>
      <c r="E45" s="645"/>
      <c r="F45" s="645"/>
      <c r="G45" s="645">
        <v>25</v>
      </c>
      <c r="H45" s="647"/>
      <c r="I45" s="645"/>
      <c r="J45" s="556">
        <v>20</v>
      </c>
      <c r="K45" s="647"/>
      <c r="L45" s="646"/>
      <c r="M45" s="646"/>
      <c r="N45" s="647"/>
      <c r="O45" s="646"/>
      <c r="P45" s="646"/>
      <c r="Q45" s="647"/>
      <c r="R45" s="646"/>
      <c r="S45" s="646"/>
      <c r="T45" s="647"/>
      <c r="U45" s="646"/>
      <c r="V45" s="646">
        <v>1</v>
      </c>
      <c r="W45" s="693">
        <f t="shared" si="0"/>
        <v>0</v>
      </c>
      <c r="X45" s="693">
        <f t="shared" si="1"/>
        <v>0</v>
      </c>
      <c r="Y45" s="693">
        <f t="shared" si="2"/>
        <v>46</v>
      </c>
      <c r="Z45" s="644"/>
    </row>
    <row r="46" spans="1:26" s="583" customFormat="1" ht="12.75">
      <c r="A46" s="574" t="s">
        <v>54</v>
      </c>
      <c r="B46" s="575" t="s">
        <v>73</v>
      </c>
      <c r="C46" s="576" t="s">
        <v>48</v>
      </c>
      <c r="D46" s="584"/>
      <c r="E46" s="578"/>
      <c r="F46" s="655"/>
      <c r="G46" s="579">
        <v>680.241</v>
      </c>
      <c r="H46" s="585"/>
      <c r="I46" s="579"/>
      <c r="J46" s="585">
        <v>386.319</v>
      </c>
      <c r="K46" s="575"/>
      <c r="L46" s="580"/>
      <c r="M46" s="580"/>
      <c r="N46" s="575"/>
      <c r="O46" s="580"/>
      <c r="P46" s="580"/>
      <c r="Q46" s="575"/>
      <c r="R46" s="580"/>
      <c r="S46" s="580"/>
      <c r="T46" s="575"/>
      <c r="U46" s="580"/>
      <c r="V46" s="580">
        <v>12</v>
      </c>
      <c r="W46" s="664">
        <f t="shared" si="0"/>
        <v>0</v>
      </c>
      <c r="X46" s="676">
        <f t="shared" si="1"/>
        <v>0</v>
      </c>
      <c r="Y46" s="699">
        <f t="shared" si="2"/>
        <v>1078.56</v>
      </c>
      <c r="Z46" s="577"/>
    </row>
    <row r="47" spans="1:26" s="583" customFormat="1" ht="12.75">
      <c r="A47" s="574" t="s">
        <v>54</v>
      </c>
      <c r="B47" s="575" t="s">
        <v>74</v>
      </c>
      <c r="C47" s="576" t="s">
        <v>48</v>
      </c>
      <c r="D47" s="586"/>
      <c r="E47" s="578"/>
      <c r="F47" s="655"/>
      <c r="G47" s="579">
        <v>487.653</v>
      </c>
      <c r="H47" s="585"/>
      <c r="I47" s="579"/>
      <c r="J47" s="585">
        <v>333.642</v>
      </c>
      <c r="K47" s="575"/>
      <c r="L47" s="580"/>
      <c r="M47" s="580"/>
      <c r="N47" s="575"/>
      <c r="O47" s="580"/>
      <c r="P47" s="580"/>
      <c r="Q47" s="575"/>
      <c r="R47" s="580"/>
      <c r="S47" s="580"/>
      <c r="T47" s="575"/>
      <c r="U47" s="580"/>
      <c r="V47" s="580">
        <v>8</v>
      </c>
      <c r="W47" s="664">
        <f t="shared" si="0"/>
        <v>0</v>
      </c>
      <c r="X47" s="676">
        <f t="shared" si="1"/>
        <v>0</v>
      </c>
      <c r="Y47" s="699">
        <f t="shared" si="2"/>
        <v>829.2950000000001</v>
      </c>
      <c r="Z47" s="577"/>
    </row>
    <row r="48" spans="1:26" s="583" customFormat="1" ht="12.75">
      <c r="A48" s="574" t="s">
        <v>54</v>
      </c>
      <c r="B48" s="575" t="s">
        <v>76</v>
      </c>
      <c r="C48" s="576" t="s">
        <v>48</v>
      </c>
      <c r="D48" s="577"/>
      <c r="E48" s="578"/>
      <c r="F48" s="579"/>
      <c r="G48" s="697" t="s">
        <v>178</v>
      </c>
      <c r="H48" s="579"/>
      <c r="I48" s="581"/>
      <c r="J48" s="697" t="s">
        <v>178</v>
      </c>
      <c r="K48" s="575"/>
      <c r="L48" s="580"/>
      <c r="M48" s="580"/>
      <c r="N48" s="575"/>
      <c r="O48" s="580"/>
      <c r="P48" s="580"/>
      <c r="Q48" s="575"/>
      <c r="R48" s="580"/>
      <c r="S48" s="580"/>
      <c r="T48" s="575"/>
      <c r="U48" s="580"/>
      <c r="V48" s="696" t="s">
        <v>178</v>
      </c>
      <c r="W48" s="664">
        <f t="shared" si="0"/>
        <v>0</v>
      </c>
      <c r="X48" s="676">
        <f t="shared" si="1"/>
        <v>0</v>
      </c>
      <c r="Y48" s="729" t="s">
        <v>178</v>
      </c>
      <c r="Z48" s="577"/>
    </row>
    <row r="49" spans="1:26" s="583" customFormat="1" ht="12.75">
      <c r="A49" s="574" t="s">
        <v>54</v>
      </c>
      <c r="B49" s="575" t="s">
        <v>77</v>
      </c>
      <c r="C49" s="576" t="s">
        <v>78</v>
      </c>
      <c r="D49" s="587"/>
      <c r="E49" s="575"/>
      <c r="F49" s="587"/>
      <c r="G49" s="723">
        <v>1365</v>
      </c>
      <c r="H49" s="579"/>
      <c r="I49" s="580"/>
      <c r="J49" s="723">
        <v>1279</v>
      </c>
      <c r="K49" s="575"/>
      <c r="L49" s="580"/>
      <c r="M49" s="580"/>
      <c r="N49" s="575"/>
      <c r="O49" s="580"/>
      <c r="P49" s="580"/>
      <c r="Q49" s="575"/>
      <c r="R49" s="580"/>
      <c r="S49" s="580"/>
      <c r="T49" s="575"/>
      <c r="U49" s="580"/>
      <c r="V49" s="727">
        <v>16</v>
      </c>
      <c r="W49" s="664">
        <f t="shared" si="0"/>
        <v>0</v>
      </c>
      <c r="X49" s="676">
        <f t="shared" si="1"/>
        <v>0</v>
      </c>
      <c r="Y49" s="728">
        <f t="shared" si="2"/>
        <v>2660</v>
      </c>
      <c r="Z49" s="577"/>
    </row>
    <row r="50" spans="1:26" s="583" customFormat="1" ht="12.75">
      <c r="A50" s="574" t="s">
        <v>54</v>
      </c>
      <c r="B50" s="575" t="s">
        <v>79</v>
      </c>
      <c r="C50" s="576" t="s">
        <v>48</v>
      </c>
      <c r="D50" s="584"/>
      <c r="E50" s="575"/>
      <c r="F50" s="577"/>
      <c r="G50" s="697" t="s">
        <v>178</v>
      </c>
      <c r="H50" s="579"/>
      <c r="I50" s="581"/>
      <c r="J50" s="697" t="s">
        <v>178</v>
      </c>
      <c r="K50" s="575"/>
      <c r="L50" s="580"/>
      <c r="M50" s="580"/>
      <c r="N50" s="575"/>
      <c r="O50" s="580"/>
      <c r="P50" s="580"/>
      <c r="Q50" s="575"/>
      <c r="R50" s="580"/>
      <c r="S50" s="580"/>
      <c r="T50" s="575"/>
      <c r="U50" s="582"/>
      <c r="V50" s="696" t="s">
        <v>178</v>
      </c>
      <c r="W50" s="664">
        <f t="shared" si="0"/>
        <v>0</v>
      </c>
      <c r="X50" s="676">
        <f t="shared" si="1"/>
        <v>0</v>
      </c>
      <c r="Y50" s="730" t="s">
        <v>178</v>
      </c>
      <c r="Z50" s="577"/>
    </row>
    <row r="51" spans="1:26" s="701" customFormat="1" ht="12.75">
      <c r="A51" s="642">
        <v>4</v>
      </c>
      <c r="B51" s="647" t="s">
        <v>180</v>
      </c>
      <c r="C51" s="642"/>
      <c r="D51" s="556"/>
      <c r="E51" s="647"/>
      <c r="F51" s="644"/>
      <c r="G51" s="705">
        <v>8</v>
      </c>
      <c r="H51" s="702"/>
      <c r="I51" s="703"/>
      <c r="J51" s="705">
        <v>6</v>
      </c>
      <c r="K51" s="647"/>
      <c r="L51" s="646"/>
      <c r="M51" s="646"/>
      <c r="N51" s="647"/>
      <c r="O51" s="646"/>
      <c r="P51" s="646"/>
      <c r="Q51" s="647"/>
      <c r="R51" s="646"/>
      <c r="S51" s="646"/>
      <c r="T51" s="647"/>
      <c r="U51" s="704"/>
      <c r="V51" s="704"/>
      <c r="W51" s="664">
        <f t="shared" si="0"/>
        <v>0</v>
      </c>
      <c r="X51" s="676">
        <f t="shared" si="1"/>
        <v>0</v>
      </c>
      <c r="Y51" s="693">
        <f t="shared" si="2"/>
        <v>14</v>
      </c>
      <c r="Z51" s="644"/>
    </row>
    <row r="52" spans="1:26" s="583" customFormat="1" ht="12.75">
      <c r="A52" s="594" t="s">
        <v>54</v>
      </c>
      <c r="B52" s="595" t="s">
        <v>73</v>
      </c>
      <c r="C52" s="576" t="s">
        <v>48</v>
      </c>
      <c r="D52" s="584"/>
      <c r="E52" s="575"/>
      <c r="F52" s="577"/>
      <c r="G52" s="697">
        <v>48.273</v>
      </c>
      <c r="H52" s="579"/>
      <c r="I52" s="581"/>
      <c r="J52" s="697">
        <v>164.057</v>
      </c>
      <c r="K52" s="575"/>
      <c r="L52" s="580"/>
      <c r="M52" s="580"/>
      <c r="N52" s="575"/>
      <c r="O52" s="580"/>
      <c r="P52" s="580"/>
      <c r="Q52" s="575"/>
      <c r="R52" s="580"/>
      <c r="S52" s="580"/>
      <c r="T52" s="575"/>
      <c r="U52" s="582"/>
      <c r="V52" s="582"/>
      <c r="W52" s="664">
        <f t="shared" si="0"/>
        <v>0</v>
      </c>
      <c r="X52" s="676">
        <f t="shared" si="1"/>
        <v>0</v>
      </c>
      <c r="Y52" s="699">
        <f t="shared" si="2"/>
        <v>212.32999999999998</v>
      </c>
      <c r="Z52" s="577"/>
    </row>
    <row r="53" spans="1:26" s="583" customFormat="1" ht="12.75">
      <c r="A53" s="594" t="s">
        <v>54</v>
      </c>
      <c r="B53" s="595" t="s">
        <v>74</v>
      </c>
      <c r="C53" s="576" t="s">
        <v>48</v>
      </c>
      <c r="D53" s="584"/>
      <c r="E53" s="575"/>
      <c r="F53" s="577"/>
      <c r="G53" s="697">
        <v>25.962</v>
      </c>
      <c r="H53" s="579"/>
      <c r="I53" s="581"/>
      <c r="J53" s="722">
        <v>91.36</v>
      </c>
      <c r="K53" s="575"/>
      <c r="L53" s="580"/>
      <c r="M53" s="580"/>
      <c r="N53" s="575"/>
      <c r="O53" s="580"/>
      <c r="P53" s="580"/>
      <c r="Q53" s="575"/>
      <c r="R53" s="580"/>
      <c r="S53" s="580"/>
      <c r="T53" s="575"/>
      <c r="U53" s="582"/>
      <c r="V53" s="582"/>
      <c r="W53" s="664">
        <f t="shared" si="0"/>
        <v>0</v>
      </c>
      <c r="X53" s="676">
        <f t="shared" si="1"/>
        <v>0</v>
      </c>
      <c r="Y53" s="699">
        <f t="shared" si="2"/>
        <v>117.322</v>
      </c>
      <c r="Z53" s="577"/>
    </row>
    <row r="54" spans="1:26" s="593" customFormat="1" ht="25.5">
      <c r="A54" s="588" t="s">
        <v>81</v>
      </c>
      <c r="B54" s="589" t="s">
        <v>82</v>
      </c>
      <c r="C54" s="588"/>
      <c r="D54" s="590"/>
      <c r="E54" s="591"/>
      <c r="F54" s="554"/>
      <c r="G54" s="554"/>
      <c r="H54" s="592"/>
      <c r="I54" s="555"/>
      <c r="J54" s="555"/>
      <c r="K54" s="591"/>
      <c r="L54" s="555"/>
      <c r="M54" s="555"/>
      <c r="N54" s="591"/>
      <c r="O54" s="555"/>
      <c r="P54" s="555"/>
      <c r="Q54" s="591"/>
      <c r="R54" s="555"/>
      <c r="S54" s="555"/>
      <c r="T54" s="591"/>
      <c r="U54" s="555"/>
      <c r="V54" s="555"/>
      <c r="W54" s="622"/>
      <c r="X54" s="622"/>
      <c r="Y54" s="622"/>
      <c r="Z54" s="560"/>
    </row>
    <row r="55" spans="1:26" s="701" customFormat="1" ht="12.75">
      <c r="A55" s="642">
        <v>1</v>
      </c>
      <c r="B55" s="643" t="s">
        <v>83</v>
      </c>
      <c r="C55" s="642" t="s">
        <v>84</v>
      </c>
      <c r="D55" s="645">
        <f>D56+D57</f>
        <v>263495</v>
      </c>
      <c r="E55" s="645">
        <f>E56+E57</f>
        <v>24180</v>
      </c>
      <c r="F55" s="645">
        <f>F56+F57</f>
        <v>160978</v>
      </c>
      <c r="G55" s="645">
        <f>G56+G57</f>
        <v>3813617</v>
      </c>
      <c r="H55" s="645"/>
      <c r="I55" s="646">
        <v>0</v>
      </c>
      <c r="J55" s="646">
        <v>0</v>
      </c>
      <c r="K55" s="647"/>
      <c r="L55" s="646">
        <v>0</v>
      </c>
      <c r="M55" s="646">
        <v>0</v>
      </c>
      <c r="N55" s="647"/>
      <c r="O55" s="646">
        <v>0</v>
      </c>
      <c r="P55" s="646">
        <v>0</v>
      </c>
      <c r="Q55" s="647"/>
      <c r="R55" s="646">
        <v>0</v>
      </c>
      <c r="S55" s="646">
        <v>0</v>
      </c>
      <c r="T55" s="647"/>
      <c r="U55" s="646">
        <v>0</v>
      </c>
      <c r="V55" s="646">
        <v>0</v>
      </c>
      <c r="W55" s="693">
        <f t="shared" si="0"/>
        <v>24180</v>
      </c>
      <c r="X55" s="693">
        <f t="shared" si="1"/>
        <v>160978</v>
      </c>
      <c r="Y55" s="693">
        <f t="shared" si="2"/>
        <v>3813617</v>
      </c>
      <c r="Z55" s="660"/>
    </row>
    <row r="56" spans="1:26" s="583" customFormat="1" ht="12.75">
      <c r="A56" s="574" t="s">
        <v>54</v>
      </c>
      <c r="B56" s="663" t="s">
        <v>85</v>
      </c>
      <c r="C56" s="576" t="s">
        <v>84</v>
      </c>
      <c r="D56" s="654">
        <v>130917</v>
      </c>
      <c r="E56" s="654">
        <v>11881</v>
      </c>
      <c r="F56" s="732">
        <v>80603</v>
      </c>
      <c r="G56" s="732">
        <v>1922632</v>
      </c>
      <c r="H56" s="645"/>
      <c r="I56" s="580">
        <v>0</v>
      </c>
      <c r="J56" s="580">
        <v>0</v>
      </c>
      <c r="K56" s="575"/>
      <c r="L56" s="580">
        <v>0</v>
      </c>
      <c r="M56" s="580">
        <v>0</v>
      </c>
      <c r="N56" s="575"/>
      <c r="O56" s="580">
        <v>0</v>
      </c>
      <c r="P56" s="580">
        <v>0</v>
      </c>
      <c r="Q56" s="575"/>
      <c r="R56" s="580">
        <v>0</v>
      </c>
      <c r="S56" s="580">
        <v>0</v>
      </c>
      <c r="T56" s="575"/>
      <c r="U56" s="580">
        <v>0</v>
      </c>
      <c r="V56" s="580">
        <v>0</v>
      </c>
      <c r="W56" s="664">
        <f t="shared" si="0"/>
        <v>11881</v>
      </c>
      <c r="X56" s="664">
        <f t="shared" si="1"/>
        <v>80603</v>
      </c>
      <c r="Y56" s="664">
        <f t="shared" si="2"/>
        <v>1922632</v>
      </c>
      <c r="Z56" s="587"/>
    </row>
    <row r="57" spans="1:26" s="583" customFormat="1" ht="12.75">
      <c r="A57" s="574" t="s">
        <v>54</v>
      </c>
      <c r="B57" s="575" t="s">
        <v>86</v>
      </c>
      <c r="C57" s="576" t="s">
        <v>84</v>
      </c>
      <c r="D57" s="654">
        <v>132578</v>
      </c>
      <c r="E57" s="654">
        <v>12299</v>
      </c>
      <c r="F57" s="732">
        <v>80375</v>
      </c>
      <c r="G57" s="732">
        <v>1890985</v>
      </c>
      <c r="H57" s="645"/>
      <c r="I57" s="580">
        <v>0</v>
      </c>
      <c r="J57" s="580">
        <v>0</v>
      </c>
      <c r="K57" s="575"/>
      <c r="L57" s="580">
        <v>0</v>
      </c>
      <c r="M57" s="580">
        <v>0</v>
      </c>
      <c r="N57" s="575"/>
      <c r="O57" s="580">
        <v>0</v>
      </c>
      <c r="P57" s="580">
        <v>0</v>
      </c>
      <c r="Q57" s="575"/>
      <c r="R57" s="580">
        <v>0</v>
      </c>
      <c r="S57" s="580">
        <v>0</v>
      </c>
      <c r="T57" s="575"/>
      <c r="U57" s="580">
        <v>0</v>
      </c>
      <c r="V57" s="580">
        <v>0</v>
      </c>
      <c r="W57" s="664">
        <f t="shared" si="0"/>
        <v>12299</v>
      </c>
      <c r="X57" s="664">
        <f t="shared" si="1"/>
        <v>80375</v>
      </c>
      <c r="Y57" s="664">
        <f t="shared" si="2"/>
        <v>1890985</v>
      </c>
      <c r="Z57" s="587"/>
    </row>
    <row r="58" spans="1:26" s="701" customFormat="1" ht="12.75">
      <c r="A58" s="642">
        <v>2</v>
      </c>
      <c r="B58" s="647" t="s">
        <v>87</v>
      </c>
      <c r="C58" s="642" t="s">
        <v>84</v>
      </c>
      <c r="D58" s="645">
        <f>D59+D60</f>
        <v>35412</v>
      </c>
      <c r="E58" s="645">
        <f>E59+E60</f>
        <v>3457</v>
      </c>
      <c r="F58" s="645">
        <f>F59+F60</f>
        <v>22676</v>
      </c>
      <c r="G58" s="645">
        <f>G59+G60</f>
        <v>449989</v>
      </c>
      <c r="H58" s="645"/>
      <c r="I58" s="646">
        <v>0</v>
      </c>
      <c r="J58" s="646">
        <v>0</v>
      </c>
      <c r="K58" s="647"/>
      <c r="L58" s="646">
        <v>0</v>
      </c>
      <c r="M58" s="646">
        <v>0</v>
      </c>
      <c r="N58" s="647"/>
      <c r="O58" s="646">
        <v>0</v>
      </c>
      <c r="P58" s="646">
        <v>0</v>
      </c>
      <c r="Q58" s="647"/>
      <c r="R58" s="646">
        <v>0</v>
      </c>
      <c r="S58" s="646">
        <v>0</v>
      </c>
      <c r="T58" s="647"/>
      <c r="U58" s="646">
        <v>0</v>
      </c>
      <c r="V58" s="646">
        <v>0</v>
      </c>
      <c r="W58" s="693">
        <f t="shared" si="0"/>
        <v>3457</v>
      </c>
      <c r="X58" s="693">
        <f t="shared" si="1"/>
        <v>22676</v>
      </c>
      <c r="Y58" s="693">
        <f t="shared" si="2"/>
        <v>449989</v>
      </c>
      <c r="Z58" s="660"/>
    </row>
    <row r="59" spans="1:26" s="583" customFormat="1" ht="12.75">
      <c r="A59" s="574" t="s">
        <v>54</v>
      </c>
      <c r="B59" s="663" t="s">
        <v>85</v>
      </c>
      <c r="C59" s="576" t="s">
        <v>84</v>
      </c>
      <c r="D59" s="654">
        <v>17723</v>
      </c>
      <c r="E59" s="654">
        <v>1744</v>
      </c>
      <c r="F59" s="732">
        <v>11595</v>
      </c>
      <c r="G59" s="732">
        <v>224619</v>
      </c>
      <c r="H59" s="645"/>
      <c r="I59" s="580">
        <v>0</v>
      </c>
      <c r="J59" s="580">
        <v>0</v>
      </c>
      <c r="K59" s="575"/>
      <c r="L59" s="580">
        <v>0</v>
      </c>
      <c r="M59" s="580">
        <v>0</v>
      </c>
      <c r="N59" s="575"/>
      <c r="O59" s="580">
        <v>0</v>
      </c>
      <c r="P59" s="580">
        <v>0</v>
      </c>
      <c r="Q59" s="575"/>
      <c r="R59" s="580">
        <v>0</v>
      </c>
      <c r="S59" s="580">
        <v>0</v>
      </c>
      <c r="T59" s="575"/>
      <c r="U59" s="580">
        <v>0</v>
      </c>
      <c r="V59" s="580">
        <v>0</v>
      </c>
      <c r="W59" s="664">
        <f t="shared" si="0"/>
        <v>1744</v>
      </c>
      <c r="X59" s="664">
        <f t="shared" si="1"/>
        <v>11595</v>
      </c>
      <c r="Y59" s="664">
        <f t="shared" si="2"/>
        <v>224619</v>
      </c>
      <c r="Z59" s="587"/>
    </row>
    <row r="60" spans="1:26" s="583" customFormat="1" ht="12.75">
      <c r="A60" s="574" t="s">
        <v>54</v>
      </c>
      <c r="B60" s="575" t="s">
        <v>86</v>
      </c>
      <c r="C60" s="576" t="s">
        <v>84</v>
      </c>
      <c r="D60" s="654">
        <v>17689</v>
      </c>
      <c r="E60" s="654">
        <v>1713</v>
      </c>
      <c r="F60" s="732">
        <v>11081</v>
      </c>
      <c r="G60" s="732">
        <v>225370</v>
      </c>
      <c r="H60" s="645"/>
      <c r="I60" s="580">
        <v>0</v>
      </c>
      <c r="J60" s="580">
        <v>0</v>
      </c>
      <c r="K60" s="575"/>
      <c r="L60" s="580">
        <v>0</v>
      </c>
      <c r="M60" s="580">
        <v>0</v>
      </c>
      <c r="N60" s="575"/>
      <c r="O60" s="580">
        <v>0</v>
      </c>
      <c r="P60" s="580">
        <v>0</v>
      </c>
      <c r="Q60" s="575"/>
      <c r="R60" s="580">
        <v>0</v>
      </c>
      <c r="S60" s="580">
        <v>0</v>
      </c>
      <c r="T60" s="575"/>
      <c r="U60" s="580">
        <v>0</v>
      </c>
      <c r="V60" s="580">
        <v>0</v>
      </c>
      <c r="W60" s="664">
        <f t="shared" si="0"/>
        <v>1713</v>
      </c>
      <c r="X60" s="664">
        <f t="shared" si="1"/>
        <v>11081</v>
      </c>
      <c r="Y60" s="664">
        <f t="shared" si="2"/>
        <v>225370</v>
      </c>
      <c r="Z60" s="587"/>
    </row>
    <row r="61" spans="1:26" s="701" customFormat="1" ht="12.75">
      <c r="A61" s="642">
        <v>3</v>
      </c>
      <c r="B61" s="647" t="s">
        <v>88</v>
      </c>
      <c r="C61" s="642" t="s">
        <v>154</v>
      </c>
      <c r="D61" s="733">
        <f>D62+D63</f>
        <v>212.654</v>
      </c>
      <c r="E61" s="733">
        <f>E62+E63</f>
        <v>15.142</v>
      </c>
      <c r="F61" s="733">
        <f>F62+F63</f>
        <v>118.953</v>
      </c>
      <c r="G61" s="733">
        <f>G62+G63</f>
        <v>1958.0739999999996</v>
      </c>
      <c r="H61" s="677"/>
      <c r="I61" s="646">
        <v>0</v>
      </c>
      <c r="J61" s="646">
        <v>0</v>
      </c>
      <c r="K61" s="647"/>
      <c r="L61" s="646">
        <v>0</v>
      </c>
      <c r="M61" s="646">
        <v>0</v>
      </c>
      <c r="N61" s="647"/>
      <c r="O61" s="646">
        <v>0</v>
      </c>
      <c r="P61" s="646">
        <v>0</v>
      </c>
      <c r="Q61" s="647"/>
      <c r="R61" s="646">
        <v>0</v>
      </c>
      <c r="S61" s="646">
        <v>0</v>
      </c>
      <c r="T61" s="647"/>
      <c r="U61" s="646">
        <v>0</v>
      </c>
      <c r="V61" s="646">
        <v>0</v>
      </c>
      <c r="W61" s="692">
        <f t="shared" si="0"/>
        <v>15.142</v>
      </c>
      <c r="X61" s="692">
        <f t="shared" si="1"/>
        <v>118.953</v>
      </c>
      <c r="Y61" s="692">
        <f t="shared" si="2"/>
        <v>1958.0739999999996</v>
      </c>
      <c r="Z61" s="644"/>
    </row>
    <row r="62" spans="1:26" s="583" customFormat="1" ht="12.75">
      <c r="A62" s="574" t="s">
        <v>54</v>
      </c>
      <c r="B62" s="575" t="s">
        <v>90</v>
      </c>
      <c r="C62" s="576" t="s">
        <v>154</v>
      </c>
      <c r="D62" s="734">
        <v>36.717</v>
      </c>
      <c r="E62" s="655">
        <v>5.888</v>
      </c>
      <c r="F62" s="653">
        <v>37.792</v>
      </c>
      <c r="G62" s="653">
        <v>649.8290000000001</v>
      </c>
      <c r="H62" s="677"/>
      <c r="I62" s="580">
        <v>0</v>
      </c>
      <c r="J62" s="580">
        <v>0</v>
      </c>
      <c r="K62" s="575"/>
      <c r="L62" s="580">
        <v>0</v>
      </c>
      <c r="M62" s="580">
        <v>0</v>
      </c>
      <c r="N62" s="575"/>
      <c r="O62" s="580">
        <v>0</v>
      </c>
      <c r="P62" s="580">
        <v>0</v>
      </c>
      <c r="Q62" s="575"/>
      <c r="R62" s="580">
        <v>0</v>
      </c>
      <c r="S62" s="580">
        <v>0</v>
      </c>
      <c r="T62" s="575"/>
      <c r="U62" s="580">
        <v>0</v>
      </c>
      <c r="V62" s="580">
        <v>0</v>
      </c>
      <c r="W62" s="676">
        <f t="shared" si="0"/>
        <v>5.888</v>
      </c>
      <c r="X62" s="676">
        <f t="shared" si="1"/>
        <v>37.792</v>
      </c>
      <c r="Y62" s="676">
        <f t="shared" si="2"/>
        <v>649.8290000000001</v>
      </c>
      <c r="Z62" s="577"/>
    </row>
    <row r="63" spans="1:26" s="583" customFormat="1" ht="12.75">
      <c r="A63" s="574" t="s">
        <v>54</v>
      </c>
      <c r="B63" s="575" t="s">
        <v>91</v>
      </c>
      <c r="C63" s="576" t="s">
        <v>154</v>
      </c>
      <c r="D63" s="734">
        <v>175.937</v>
      </c>
      <c r="E63" s="655">
        <v>9.254</v>
      </c>
      <c r="F63" s="653">
        <v>81.161</v>
      </c>
      <c r="G63" s="653">
        <v>1308.2449999999997</v>
      </c>
      <c r="H63" s="677"/>
      <c r="I63" s="580">
        <v>0</v>
      </c>
      <c r="J63" s="580">
        <v>0</v>
      </c>
      <c r="K63" s="575"/>
      <c r="L63" s="580">
        <v>0</v>
      </c>
      <c r="M63" s="580">
        <v>0</v>
      </c>
      <c r="N63" s="575"/>
      <c r="O63" s="580">
        <v>0</v>
      </c>
      <c r="P63" s="580">
        <v>0</v>
      </c>
      <c r="Q63" s="575"/>
      <c r="R63" s="580">
        <v>0</v>
      </c>
      <c r="S63" s="580">
        <v>0</v>
      </c>
      <c r="T63" s="575"/>
      <c r="U63" s="580">
        <v>0</v>
      </c>
      <c r="V63" s="580">
        <v>0</v>
      </c>
      <c r="W63" s="676">
        <f t="shared" si="0"/>
        <v>9.254</v>
      </c>
      <c r="X63" s="676">
        <f t="shared" si="1"/>
        <v>81.161</v>
      </c>
      <c r="Y63" s="676">
        <f t="shared" si="2"/>
        <v>1308.2449999999997</v>
      </c>
      <c r="Z63" s="577"/>
    </row>
    <row r="64" spans="1:26" s="593" customFormat="1" ht="25.5">
      <c r="A64" s="588">
        <v>4</v>
      </c>
      <c r="B64" s="589" t="s">
        <v>92</v>
      </c>
      <c r="C64" s="588" t="s">
        <v>48</v>
      </c>
      <c r="D64" s="735">
        <v>249.992</v>
      </c>
      <c r="E64" s="736">
        <v>13.201</v>
      </c>
      <c r="F64" s="650">
        <v>129.81</v>
      </c>
      <c r="G64" s="650">
        <v>2353.0080000000003</v>
      </c>
      <c r="H64" s="677"/>
      <c r="I64" s="649">
        <v>0</v>
      </c>
      <c r="J64" s="649">
        <v>0</v>
      </c>
      <c r="K64" s="591"/>
      <c r="L64" s="649">
        <v>0</v>
      </c>
      <c r="M64" s="649">
        <v>0</v>
      </c>
      <c r="N64" s="591"/>
      <c r="O64" s="649">
        <v>0</v>
      </c>
      <c r="P64" s="649">
        <v>0</v>
      </c>
      <c r="Q64" s="591"/>
      <c r="R64" s="649">
        <v>0</v>
      </c>
      <c r="S64" s="649">
        <v>0</v>
      </c>
      <c r="T64" s="591"/>
      <c r="U64" s="649">
        <v>0</v>
      </c>
      <c r="V64" s="649">
        <v>0</v>
      </c>
      <c r="W64" s="731">
        <f t="shared" si="0"/>
        <v>13.201</v>
      </c>
      <c r="X64" s="731">
        <f t="shared" si="1"/>
        <v>129.81</v>
      </c>
      <c r="Y64" s="731">
        <f t="shared" si="2"/>
        <v>2353.0080000000003</v>
      </c>
      <c r="Z64" s="661"/>
    </row>
    <row r="65" spans="1:26" s="669" customFormat="1" ht="25.5">
      <c r="A65" s="665"/>
      <c r="B65" s="666" t="s">
        <v>94</v>
      </c>
      <c r="C65" s="665" t="s">
        <v>48</v>
      </c>
      <c r="D65" s="737">
        <v>7.114</v>
      </c>
      <c r="E65" s="738">
        <v>0.886</v>
      </c>
      <c r="F65" s="713">
        <v>5.655</v>
      </c>
      <c r="G65" s="713">
        <v>22.746</v>
      </c>
      <c r="H65" s="677"/>
      <c r="I65" s="670">
        <v>0</v>
      </c>
      <c r="J65" s="670">
        <v>0</v>
      </c>
      <c r="K65" s="667"/>
      <c r="L65" s="670">
        <v>0</v>
      </c>
      <c r="M65" s="670">
        <v>0</v>
      </c>
      <c r="N65" s="667"/>
      <c r="O65" s="670">
        <v>0</v>
      </c>
      <c r="P65" s="670">
        <v>0</v>
      </c>
      <c r="Q65" s="667"/>
      <c r="R65" s="670">
        <v>0</v>
      </c>
      <c r="S65" s="670">
        <v>0</v>
      </c>
      <c r="T65" s="667"/>
      <c r="U65" s="670">
        <v>0</v>
      </c>
      <c r="V65" s="670">
        <v>0</v>
      </c>
      <c r="W65" s="678">
        <f t="shared" si="0"/>
        <v>0.886</v>
      </c>
      <c r="X65" s="678">
        <f t="shared" si="1"/>
        <v>5.655</v>
      </c>
      <c r="Y65" s="678">
        <f t="shared" si="2"/>
        <v>22.746</v>
      </c>
      <c r="Z65" s="668"/>
    </row>
    <row r="66" spans="1:26" s="564" customFormat="1" ht="13.5">
      <c r="A66" s="642" t="s">
        <v>95</v>
      </c>
      <c r="B66" s="647" t="s">
        <v>96</v>
      </c>
      <c r="C66" s="642"/>
      <c r="D66" s="556"/>
      <c r="E66" s="647"/>
      <c r="F66" s="556"/>
      <c r="G66" s="556"/>
      <c r="H66" s="645"/>
      <c r="I66" s="646"/>
      <c r="J66" s="646"/>
      <c r="K66" s="647"/>
      <c r="L66" s="646"/>
      <c r="M66" s="646"/>
      <c r="N66" s="647"/>
      <c r="O66" s="646"/>
      <c r="P66" s="646"/>
      <c r="Q66" s="647"/>
      <c r="R66" s="646"/>
      <c r="S66" s="646"/>
      <c r="T66" s="647"/>
      <c r="U66" s="646"/>
      <c r="V66" s="646"/>
      <c r="W66" s="622">
        <f t="shared" si="0"/>
        <v>0</v>
      </c>
      <c r="X66" s="622"/>
      <c r="Y66" s="622"/>
      <c r="Z66" s="591"/>
    </row>
    <row r="67" spans="1:26" s="564" customFormat="1" ht="13.5">
      <c r="A67" s="642">
        <v>1</v>
      </c>
      <c r="B67" s="643" t="s">
        <v>97</v>
      </c>
      <c r="C67" s="642" t="s">
        <v>98</v>
      </c>
      <c r="D67" s="556"/>
      <c r="E67" s="662"/>
      <c r="F67" s="556"/>
      <c r="G67" s="556"/>
      <c r="H67" s="645"/>
      <c r="I67" s="646"/>
      <c r="J67" s="646"/>
      <c r="K67" s="647"/>
      <c r="L67" s="646"/>
      <c r="M67" s="646"/>
      <c r="N67" s="647"/>
      <c r="O67" s="646"/>
      <c r="P67" s="646"/>
      <c r="Q67" s="647"/>
      <c r="R67" s="646"/>
      <c r="S67" s="646"/>
      <c r="T67" s="647"/>
      <c r="U67" s="646"/>
      <c r="V67" s="646"/>
      <c r="W67" s="622">
        <f t="shared" si="0"/>
        <v>0</v>
      </c>
      <c r="X67" s="693">
        <v>26</v>
      </c>
      <c r="Y67" s="622"/>
      <c r="Z67" s="591"/>
    </row>
    <row r="68" spans="1:26" s="571" customFormat="1" ht="12.75">
      <c r="A68" s="573" t="s">
        <v>54</v>
      </c>
      <c r="B68" s="566" t="s">
        <v>99</v>
      </c>
      <c r="C68" s="565" t="s">
        <v>98</v>
      </c>
      <c r="D68" s="567"/>
      <c r="E68" s="671"/>
      <c r="F68" s="567"/>
      <c r="G68" s="567"/>
      <c r="H68" s="568"/>
      <c r="I68" s="569"/>
      <c r="J68" s="569"/>
      <c r="K68" s="570"/>
      <c r="L68" s="569"/>
      <c r="M68" s="569"/>
      <c r="N68" s="570"/>
      <c r="O68" s="569"/>
      <c r="P68" s="569"/>
      <c r="Q68" s="570"/>
      <c r="R68" s="569"/>
      <c r="S68" s="569"/>
      <c r="T68" s="570"/>
      <c r="U68" s="569"/>
      <c r="V68" s="569"/>
      <c r="W68" s="664">
        <f t="shared" si="0"/>
        <v>0</v>
      </c>
      <c r="X68" s="664">
        <v>26</v>
      </c>
      <c r="Y68" s="664"/>
      <c r="Z68" s="602"/>
    </row>
    <row r="69" spans="1:26" s="603" customFormat="1" ht="12.75">
      <c r="A69" s="596" t="s">
        <v>54</v>
      </c>
      <c r="B69" s="597" t="s">
        <v>100</v>
      </c>
      <c r="C69" s="598" t="s">
        <v>98</v>
      </c>
      <c r="D69" s="599"/>
      <c r="E69" s="672"/>
      <c r="F69" s="599"/>
      <c r="G69" s="599"/>
      <c r="H69" s="600"/>
      <c r="I69" s="601"/>
      <c r="J69" s="601"/>
      <c r="K69" s="602"/>
      <c r="L69" s="601"/>
      <c r="M69" s="601"/>
      <c r="N69" s="602"/>
      <c r="O69" s="601"/>
      <c r="P69" s="601"/>
      <c r="Q69" s="602"/>
      <c r="R69" s="601"/>
      <c r="S69" s="601"/>
      <c r="T69" s="602"/>
      <c r="U69" s="601"/>
      <c r="V69" s="601"/>
      <c r="W69" s="675">
        <f t="shared" si="0"/>
        <v>0</v>
      </c>
      <c r="X69" s="675">
        <v>26</v>
      </c>
      <c r="Y69" s="675"/>
      <c r="Z69" s="597"/>
    </row>
    <row r="70" spans="1:26" s="564" customFormat="1" ht="13.5">
      <c r="A70" s="642">
        <v>2</v>
      </c>
      <c r="B70" s="647" t="s">
        <v>139</v>
      </c>
      <c r="C70" s="642" t="s">
        <v>101</v>
      </c>
      <c r="D70" s="556"/>
      <c r="E70" s="662"/>
      <c r="F70" s="556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3</v>
      </c>
      <c r="B71" s="647" t="s">
        <v>181</v>
      </c>
      <c r="C71" s="642"/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>
        <f t="shared" si="0"/>
        <v>0</v>
      </c>
      <c r="X71" s="693">
        <v>2</v>
      </c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103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f t="shared" si="0"/>
        <v>0</v>
      </c>
      <c r="X72" s="664">
        <v>1</v>
      </c>
      <c r="Y72" s="664"/>
      <c r="Z72" s="602"/>
    </row>
    <row r="73" spans="1:26" s="571" customFormat="1" ht="12.75">
      <c r="A73" s="573" t="s">
        <v>54</v>
      </c>
      <c r="B73" s="566" t="s">
        <v>100</v>
      </c>
      <c r="C73" s="565" t="s">
        <v>103</v>
      </c>
      <c r="D73" s="567"/>
      <c r="E73" s="671"/>
      <c r="F73" s="567"/>
      <c r="G73" s="567"/>
      <c r="H73" s="568"/>
      <c r="I73" s="569"/>
      <c r="J73" s="569"/>
      <c r="K73" s="570"/>
      <c r="L73" s="569"/>
      <c r="M73" s="569"/>
      <c r="N73" s="570"/>
      <c r="O73" s="569"/>
      <c r="P73" s="569"/>
      <c r="Q73" s="570"/>
      <c r="R73" s="569"/>
      <c r="S73" s="569"/>
      <c r="T73" s="570"/>
      <c r="U73" s="569"/>
      <c r="V73" s="569"/>
      <c r="W73" s="664">
        <f t="shared" si="0"/>
        <v>0</v>
      </c>
      <c r="X73" s="664">
        <v>1</v>
      </c>
      <c r="Y73" s="664"/>
      <c r="Z73" s="602"/>
    </row>
    <row r="74" spans="1:26" s="564" customFormat="1" ht="13.5">
      <c r="A74" s="679">
        <v>4</v>
      </c>
      <c r="B74" s="680" t="s">
        <v>158</v>
      </c>
      <c r="C74" s="679" t="s">
        <v>103</v>
      </c>
      <c r="D74" s="681"/>
      <c r="E74" s="682"/>
      <c r="F74" s="681"/>
      <c r="G74" s="681"/>
      <c r="H74" s="683"/>
      <c r="I74" s="684"/>
      <c r="J74" s="684"/>
      <c r="K74" s="685"/>
      <c r="L74" s="684"/>
      <c r="M74" s="684"/>
      <c r="N74" s="685"/>
      <c r="O74" s="684"/>
      <c r="P74" s="684"/>
      <c r="Q74" s="685"/>
      <c r="R74" s="684"/>
      <c r="S74" s="684"/>
      <c r="T74" s="685"/>
      <c r="U74" s="684"/>
      <c r="V74" s="684"/>
      <c r="W74" s="686">
        <f t="shared" si="0"/>
        <v>0</v>
      </c>
      <c r="X74" s="686"/>
      <c r="Y74" s="686"/>
      <c r="Z74" s="687"/>
    </row>
    <row r="75" spans="1:26" s="564" customFormat="1" ht="13.5">
      <c r="A75" s="679" t="s">
        <v>104</v>
      </c>
      <c r="B75" s="685" t="s">
        <v>105</v>
      </c>
      <c r="C75" s="685"/>
      <c r="D75" s="681"/>
      <c r="E75" s="685"/>
      <c r="F75" s="681"/>
      <c r="G75" s="681"/>
      <c r="H75" s="685"/>
      <c r="I75" s="684"/>
      <c r="J75" s="684"/>
      <c r="K75" s="685"/>
      <c r="L75" s="684"/>
      <c r="M75" s="684"/>
      <c r="N75" s="685"/>
      <c r="O75" s="684"/>
      <c r="P75" s="684"/>
      <c r="Q75" s="685"/>
      <c r="R75" s="684"/>
      <c r="S75" s="684"/>
      <c r="T75" s="685"/>
      <c r="U75" s="684"/>
      <c r="V75" s="684"/>
      <c r="W75" s="686">
        <f t="shared" si="0"/>
        <v>0</v>
      </c>
      <c r="X75" s="686"/>
      <c r="Y75" s="686"/>
      <c r="Z75" s="687"/>
    </row>
    <row r="76" spans="1:26" s="571" customFormat="1" ht="12.75">
      <c r="A76" s="573" t="s">
        <v>54</v>
      </c>
      <c r="B76" s="570" t="s">
        <v>106</v>
      </c>
      <c r="C76" s="565" t="s">
        <v>107</v>
      </c>
      <c r="D76" s="567"/>
      <c r="E76" s="570"/>
      <c r="F76" s="567"/>
      <c r="G76" s="567"/>
      <c r="H76" s="570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>
        <f aca="true" t="shared" si="7" ref="W76:W92">T76+Q76+N76+K76+H76+E76</f>
        <v>0</v>
      </c>
      <c r="X76" s="664">
        <v>4</v>
      </c>
      <c r="Y76" s="664"/>
      <c r="Z76" s="602"/>
    </row>
    <row r="77" spans="1:26" s="571" customFormat="1" ht="12.75">
      <c r="A77" s="573" t="s">
        <v>54</v>
      </c>
      <c r="B77" s="570" t="s">
        <v>108</v>
      </c>
      <c r="C77" s="565" t="s">
        <v>109</v>
      </c>
      <c r="D77" s="567"/>
      <c r="E77" s="570"/>
      <c r="F77" s="567"/>
      <c r="G77" s="567"/>
      <c r="H77" s="570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f t="shared" si="7"/>
        <v>0</v>
      </c>
      <c r="X77" s="664">
        <v>2</v>
      </c>
      <c r="Y77" s="664"/>
      <c r="Z77" s="602"/>
    </row>
    <row r="78" spans="1:26" s="564" customFormat="1" ht="13.5">
      <c r="A78" s="679" t="s">
        <v>110</v>
      </c>
      <c r="B78" s="685" t="s">
        <v>111</v>
      </c>
      <c r="C78" s="688"/>
      <c r="D78" s="681"/>
      <c r="E78" s="679"/>
      <c r="F78" s="681"/>
      <c r="G78" s="681"/>
      <c r="H78" s="679"/>
      <c r="I78" s="684"/>
      <c r="J78" s="684"/>
      <c r="K78" s="679"/>
      <c r="L78" s="684"/>
      <c r="M78" s="684"/>
      <c r="N78" s="679"/>
      <c r="O78" s="684"/>
      <c r="P78" s="684"/>
      <c r="Q78" s="679"/>
      <c r="R78" s="684"/>
      <c r="S78" s="684"/>
      <c r="T78" s="679"/>
      <c r="U78" s="684"/>
      <c r="V78" s="684"/>
      <c r="W78" s="686">
        <f t="shared" si="7"/>
        <v>0</v>
      </c>
      <c r="X78" s="693">
        <v>55</v>
      </c>
      <c r="Y78" s="686"/>
      <c r="Z78" s="687"/>
    </row>
    <row r="79" spans="1:26" s="571" customFormat="1" ht="12.75">
      <c r="A79" s="573" t="s">
        <v>54</v>
      </c>
      <c r="B79" s="570" t="s">
        <v>112</v>
      </c>
      <c r="C79" s="565" t="s">
        <v>111</v>
      </c>
      <c r="D79" s="567"/>
      <c r="E79" s="570"/>
      <c r="F79" s="567"/>
      <c r="G79" s="567"/>
      <c r="H79" s="570"/>
      <c r="I79" s="569"/>
      <c r="J79" s="569"/>
      <c r="K79" s="570"/>
      <c r="L79" s="569"/>
      <c r="M79" s="569"/>
      <c r="N79" s="570"/>
      <c r="O79" s="569"/>
      <c r="P79" s="569"/>
      <c r="Q79" s="570"/>
      <c r="R79" s="569"/>
      <c r="S79" s="569"/>
      <c r="T79" s="570"/>
      <c r="U79" s="569"/>
      <c r="V79" s="569"/>
      <c r="W79" s="664">
        <f t="shared" si="7"/>
        <v>0</v>
      </c>
      <c r="X79" s="664">
        <v>45</v>
      </c>
      <c r="Y79" s="664"/>
      <c r="Z79" s="602"/>
    </row>
    <row r="80" spans="1:26" s="571" customFormat="1" ht="12.75">
      <c r="A80" s="573" t="s">
        <v>54</v>
      </c>
      <c r="B80" s="570" t="s">
        <v>113</v>
      </c>
      <c r="C80" s="565" t="s">
        <v>111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f t="shared" si="7"/>
        <v>0</v>
      </c>
      <c r="X80" s="664">
        <v>10</v>
      </c>
      <c r="Y80" s="664"/>
      <c r="Z80" s="602"/>
    </row>
    <row r="81" spans="1:26" s="564" customFormat="1" ht="13.5">
      <c r="A81" s="679" t="s">
        <v>114</v>
      </c>
      <c r="B81" s="685" t="s">
        <v>115</v>
      </c>
      <c r="C81" s="688"/>
      <c r="D81" s="681"/>
      <c r="E81" s="679"/>
      <c r="F81" s="681"/>
      <c r="G81" s="681"/>
      <c r="H81" s="679"/>
      <c r="I81" s="684"/>
      <c r="J81" s="684"/>
      <c r="K81" s="679"/>
      <c r="L81" s="684"/>
      <c r="M81" s="684"/>
      <c r="N81" s="679"/>
      <c r="O81" s="684"/>
      <c r="P81" s="684"/>
      <c r="Q81" s="679"/>
      <c r="R81" s="684"/>
      <c r="S81" s="684"/>
      <c r="T81" s="679"/>
      <c r="U81" s="684"/>
      <c r="V81" s="684"/>
      <c r="W81" s="686">
        <f t="shared" si="7"/>
        <v>0</v>
      </c>
      <c r="X81" s="693">
        <v>99</v>
      </c>
      <c r="Y81" s="686"/>
      <c r="Z81" s="687"/>
    </row>
    <row r="82" spans="1:26" s="571" customFormat="1" ht="12.75">
      <c r="A82" s="573" t="s">
        <v>54</v>
      </c>
      <c r="B82" s="570" t="s">
        <v>116</v>
      </c>
      <c r="C82" s="565" t="s">
        <v>78</v>
      </c>
      <c r="D82" s="567"/>
      <c r="E82" s="570"/>
      <c r="F82" s="567"/>
      <c r="G82" s="567"/>
      <c r="H82" s="570"/>
      <c r="I82" s="569"/>
      <c r="J82" s="569"/>
      <c r="K82" s="570"/>
      <c r="L82" s="569"/>
      <c r="M82" s="569"/>
      <c r="N82" s="570"/>
      <c r="O82" s="569"/>
      <c r="P82" s="569"/>
      <c r="Q82" s="570"/>
      <c r="R82" s="569"/>
      <c r="S82" s="569"/>
      <c r="T82" s="570"/>
      <c r="U82" s="569"/>
      <c r="V82" s="569"/>
      <c r="W82" s="664">
        <f t="shared" si="7"/>
        <v>0</v>
      </c>
      <c r="X82" s="664">
        <v>42</v>
      </c>
      <c r="Y82" s="664"/>
      <c r="Z82" s="602"/>
    </row>
    <row r="83" spans="1:26" s="571" customFormat="1" ht="12.75">
      <c r="A83" s="573" t="s">
        <v>54</v>
      </c>
      <c r="B83" s="570" t="s">
        <v>117</v>
      </c>
      <c r="C83" s="565" t="s">
        <v>78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f t="shared" si="7"/>
        <v>0</v>
      </c>
      <c r="X83" s="664">
        <v>8</v>
      </c>
      <c r="Y83" s="664"/>
      <c r="Z83" s="602"/>
    </row>
    <row r="84" spans="1:26" s="571" customFormat="1" ht="12.75">
      <c r="A84" s="573" t="s">
        <v>54</v>
      </c>
      <c r="B84" s="570" t="s">
        <v>118</v>
      </c>
      <c r="C84" s="565" t="s">
        <v>78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f t="shared" si="7"/>
        <v>0</v>
      </c>
      <c r="X84" s="664">
        <v>2</v>
      </c>
      <c r="Y84" s="664"/>
      <c r="Z84" s="602"/>
    </row>
    <row r="85" spans="1:26" s="571" customFormat="1" ht="12.75">
      <c r="A85" s="573" t="s">
        <v>54</v>
      </c>
      <c r="B85" s="570" t="s">
        <v>119</v>
      </c>
      <c r="C85" s="565" t="s">
        <v>78</v>
      </c>
      <c r="D85" s="567"/>
      <c r="E85" s="570"/>
      <c r="F85" s="567"/>
      <c r="G85" s="567"/>
      <c r="H85" s="570"/>
      <c r="I85" s="569"/>
      <c r="J85" s="569"/>
      <c r="K85" s="570"/>
      <c r="L85" s="569"/>
      <c r="M85" s="569"/>
      <c r="N85" s="570"/>
      <c r="O85" s="569"/>
      <c r="P85" s="569"/>
      <c r="Q85" s="570"/>
      <c r="R85" s="569"/>
      <c r="S85" s="569"/>
      <c r="T85" s="570"/>
      <c r="U85" s="569"/>
      <c r="V85" s="569"/>
      <c r="W85" s="664">
        <f t="shared" si="7"/>
        <v>0</v>
      </c>
      <c r="X85" s="664">
        <v>47</v>
      </c>
      <c r="Y85" s="664"/>
      <c r="Z85" s="602"/>
    </row>
    <row r="86" spans="1:26" s="564" customFormat="1" ht="13.5">
      <c r="A86" s="679" t="s">
        <v>120</v>
      </c>
      <c r="B86" s="685" t="s">
        <v>121</v>
      </c>
      <c r="C86" s="688"/>
      <c r="D86" s="689"/>
      <c r="E86" s="685"/>
      <c r="F86" s="681"/>
      <c r="G86" s="681"/>
      <c r="H86" s="685"/>
      <c r="I86" s="684"/>
      <c r="J86" s="684"/>
      <c r="K86" s="685"/>
      <c r="L86" s="684"/>
      <c r="M86" s="684"/>
      <c r="N86" s="685"/>
      <c r="O86" s="684"/>
      <c r="P86" s="684"/>
      <c r="Q86" s="685"/>
      <c r="R86" s="684"/>
      <c r="S86" s="684"/>
      <c r="T86" s="685"/>
      <c r="U86" s="684"/>
      <c r="V86" s="684"/>
      <c r="W86" s="686">
        <f t="shared" si="7"/>
        <v>0</v>
      </c>
      <c r="X86" s="686"/>
      <c r="Y86" s="686"/>
      <c r="Z86" s="687"/>
    </row>
    <row r="87" spans="1:26" s="571" customFormat="1" ht="12.75">
      <c r="A87" s="573" t="s">
        <v>54</v>
      </c>
      <c r="B87" s="570" t="s">
        <v>122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>
        <f t="shared" si="7"/>
        <v>0</v>
      </c>
      <c r="X87" s="664">
        <v>17</v>
      </c>
      <c r="Y87" s="664"/>
      <c r="Z87" s="602"/>
    </row>
    <row r="88" spans="1:26" s="571" customFormat="1" ht="12.75">
      <c r="A88" s="573" t="s">
        <v>54</v>
      </c>
      <c r="B88" s="570" t="s">
        <v>123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f t="shared" si="7"/>
        <v>0</v>
      </c>
      <c r="X88" s="664">
        <v>68</v>
      </c>
      <c r="Y88" s="664"/>
      <c r="Z88" s="602"/>
    </row>
    <row r="89" spans="1:26" s="571" customFormat="1" ht="12.75">
      <c r="A89" s="573" t="s">
        <v>54</v>
      </c>
      <c r="B89" s="570" t="s">
        <v>124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f t="shared" si="7"/>
        <v>0</v>
      </c>
      <c r="X89" s="664">
        <v>3</v>
      </c>
      <c r="Y89" s="664"/>
      <c r="Z89" s="602"/>
    </row>
    <row r="90" spans="1:26" s="571" customFormat="1" ht="12.75">
      <c r="A90" s="573" t="s">
        <v>54</v>
      </c>
      <c r="B90" s="570" t="s">
        <v>125</v>
      </c>
      <c r="C90" s="565" t="s">
        <v>78</v>
      </c>
      <c r="D90" s="567"/>
      <c r="E90" s="570"/>
      <c r="F90" s="567"/>
      <c r="G90" s="567"/>
      <c r="H90" s="570"/>
      <c r="I90" s="569"/>
      <c r="J90" s="569"/>
      <c r="K90" s="570"/>
      <c r="L90" s="569"/>
      <c r="M90" s="569"/>
      <c r="N90" s="570"/>
      <c r="O90" s="569"/>
      <c r="P90" s="569"/>
      <c r="Q90" s="570"/>
      <c r="R90" s="569"/>
      <c r="S90" s="569"/>
      <c r="T90" s="570"/>
      <c r="U90" s="569"/>
      <c r="V90" s="569"/>
      <c r="W90" s="664">
        <f t="shared" si="7"/>
        <v>0</v>
      </c>
      <c r="X90" s="664">
        <v>0</v>
      </c>
      <c r="Y90" s="664"/>
      <c r="Z90" s="602"/>
    </row>
    <row r="91" spans="1:26" s="603" customFormat="1" ht="25.5">
      <c r="A91" s="596" t="s">
        <v>54</v>
      </c>
      <c r="B91" s="597" t="s">
        <v>126</v>
      </c>
      <c r="C91" s="598" t="s">
        <v>78</v>
      </c>
      <c r="D91" s="599"/>
      <c r="E91" s="602"/>
      <c r="F91" s="599"/>
      <c r="G91" s="599"/>
      <c r="H91" s="602"/>
      <c r="I91" s="601"/>
      <c r="J91" s="601"/>
      <c r="K91" s="602"/>
      <c r="L91" s="601"/>
      <c r="M91" s="601"/>
      <c r="N91" s="602"/>
      <c r="O91" s="601"/>
      <c r="P91" s="601"/>
      <c r="Q91" s="602"/>
      <c r="R91" s="601"/>
      <c r="S91" s="601"/>
      <c r="T91" s="602"/>
      <c r="U91" s="601"/>
      <c r="V91" s="601"/>
      <c r="W91" s="675">
        <f t="shared" si="7"/>
        <v>0</v>
      </c>
      <c r="X91" s="675">
        <v>3</v>
      </c>
      <c r="Y91" s="675"/>
      <c r="Z91" s="602"/>
    </row>
    <row r="92" spans="1:26" s="571" customFormat="1" ht="12.75">
      <c r="A92" s="604" t="s">
        <v>54</v>
      </c>
      <c r="B92" s="605" t="s">
        <v>127</v>
      </c>
      <c r="C92" s="606" t="s">
        <v>78</v>
      </c>
      <c r="D92" s="607"/>
      <c r="E92" s="605"/>
      <c r="F92" s="607"/>
      <c r="G92" s="607"/>
      <c r="H92" s="605"/>
      <c r="I92" s="608"/>
      <c r="J92" s="608"/>
      <c r="K92" s="605"/>
      <c r="L92" s="608"/>
      <c r="M92" s="608"/>
      <c r="N92" s="605"/>
      <c r="O92" s="608"/>
      <c r="P92" s="608"/>
      <c r="Q92" s="605"/>
      <c r="R92" s="608"/>
      <c r="S92" s="608"/>
      <c r="T92" s="605"/>
      <c r="U92" s="608"/>
      <c r="V92" s="608"/>
      <c r="W92" s="673">
        <f t="shared" si="7"/>
        <v>0</v>
      </c>
      <c r="X92" s="673">
        <v>22</v>
      </c>
      <c r="Y92" s="673"/>
      <c r="Z92" s="674"/>
    </row>
    <row r="94" s="609" customFormat="1" ht="18.75"/>
    <row r="95" s="610" customFormat="1" ht="18.75"/>
    <row r="96" s="610" customFormat="1" ht="18.75"/>
    <row r="97" s="610" customFormat="1" ht="18.75"/>
    <row r="98" s="610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</sheetData>
  <sheetProtection/>
  <mergeCells count="14">
    <mergeCell ref="Q4:S4"/>
    <mergeCell ref="T4:V4"/>
    <mergeCell ref="W4:Y4"/>
    <mergeCell ref="Z4:Z5"/>
    <mergeCell ref="E1:Y1"/>
    <mergeCell ref="E2:Y2"/>
    <mergeCell ref="K4:M4"/>
    <mergeCell ref="N4:P4"/>
    <mergeCell ref="A4:A5"/>
    <mergeCell ref="B4:B5"/>
    <mergeCell ref="C4:C5"/>
    <mergeCell ref="D4:D5"/>
    <mergeCell ref="E4:G4"/>
    <mergeCell ref="H4:J4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="80" zoomScaleNormal="80" zoomScalePageLayoutView="0" workbookViewId="0" topLeftCell="A1">
      <pane xSplit="3" ySplit="6" topLeftCell="I3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46" sqref="L46"/>
    </sheetView>
  </sheetViews>
  <sheetFormatPr defaultColWidth="9.00390625" defaultRowHeight="14.25"/>
  <cols>
    <col min="1" max="1" width="4.125" style="540" customWidth="1"/>
    <col min="2" max="2" width="29.125" style="540" customWidth="1"/>
    <col min="3" max="3" width="9.50390625" style="540" customWidth="1"/>
    <col min="4" max="4" width="10.625" style="547" customWidth="1"/>
    <col min="5" max="5" width="10.125" style="540" customWidth="1"/>
    <col min="6" max="7" width="10.125" style="546" customWidth="1"/>
    <col min="8" max="23" width="10.125" style="540" customWidth="1"/>
    <col min="24" max="24" width="10.125" style="546" customWidth="1"/>
    <col min="25" max="25" width="10.125" style="547" customWidth="1"/>
    <col min="26" max="16384" width="9.00390625" style="540" customWidth="1"/>
  </cols>
  <sheetData>
    <row r="1" spans="2:25" ht="12.75">
      <c r="B1" s="541"/>
      <c r="C1" s="541"/>
      <c r="D1" s="541"/>
      <c r="E1" s="829" t="s">
        <v>0</v>
      </c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</row>
    <row r="2" spans="2:25" ht="13.5">
      <c r="B2" s="543"/>
      <c r="C2" s="543"/>
      <c r="D2" s="543"/>
      <c r="E2" s="830" t="s">
        <v>187</v>
      </c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</row>
    <row r="3" spans="2:10" ht="12.75">
      <c r="B3" s="542"/>
      <c r="C3" s="542"/>
      <c r="D3" s="544"/>
      <c r="E3" s="542"/>
      <c r="F3" s="545"/>
      <c r="G3" s="545"/>
      <c r="H3" s="542"/>
      <c r="I3" s="542"/>
      <c r="J3" s="542"/>
    </row>
    <row r="4" spans="1:26" ht="27.75" customHeight="1">
      <c r="A4" s="822" t="s">
        <v>2</v>
      </c>
      <c r="B4" s="822" t="s">
        <v>3</v>
      </c>
      <c r="C4" s="822" t="s">
        <v>4</v>
      </c>
      <c r="D4" s="823" t="s">
        <v>186</v>
      </c>
      <c r="E4" s="825" t="s">
        <v>168</v>
      </c>
      <c r="F4" s="826"/>
      <c r="G4" s="827"/>
      <c r="H4" s="825" t="s">
        <v>169</v>
      </c>
      <c r="I4" s="826"/>
      <c r="J4" s="827"/>
      <c r="K4" s="825" t="s">
        <v>170</v>
      </c>
      <c r="L4" s="826"/>
      <c r="M4" s="827"/>
      <c r="N4" s="825" t="s">
        <v>40</v>
      </c>
      <c r="O4" s="826"/>
      <c r="P4" s="827"/>
      <c r="Q4" s="825" t="s">
        <v>171</v>
      </c>
      <c r="R4" s="826"/>
      <c r="S4" s="827"/>
      <c r="T4" s="825" t="s">
        <v>172</v>
      </c>
      <c r="U4" s="826"/>
      <c r="V4" s="827"/>
      <c r="W4" s="825" t="s">
        <v>132</v>
      </c>
      <c r="X4" s="826"/>
      <c r="Y4" s="827"/>
      <c r="Z4" s="828" t="s">
        <v>146</v>
      </c>
    </row>
    <row r="5" spans="1:26" ht="66" customHeight="1">
      <c r="A5" s="822"/>
      <c r="B5" s="822"/>
      <c r="C5" s="822"/>
      <c r="D5" s="824"/>
      <c r="E5" s="548" t="s">
        <v>187</v>
      </c>
      <c r="F5" s="548" t="s">
        <v>188</v>
      </c>
      <c r="G5" s="548" t="s">
        <v>189</v>
      </c>
      <c r="H5" s="548" t="s">
        <v>187</v>
      </c>
      <c r="I5" s="548" t="s">
        <v>188</v>
      </c>
      <c r="J5" s="548" t="s">
        <v>189</v>
      </c>
      <c r="K5" s="548" t="s">
        <v>187</v>
      </c>
      <c r="L5" s="548" t="s">
        <v>188</v>
      </c>
      <c r="M5" s="548" t="s">
        <v>189</v>
      </c>
      <c r="N5" s="548" t="s">
        <v>187</v>
      </c>
      <c r="O5" s="548" t="s">
        <v>188</v>
      </c>
      <c r="P5" s="548" t="s">
        <v>189</v>
      </c>
      <c r="Q5" s="548" t="s">
        <v>187</v>
      </c>
      <c r="R5" s="548" t="s">
        <v>188</v>
      </c>
      <c r="S5" s="548" t="s">
        <v>189</v>
      </c>
      <c r="T5" s="548" t="s">
        <v>187</v>
      </c>
      <c r="U5" s="548" t="s">
        <v>188</v>
      </c>
      <c r="V5" s="548" t="s">
        <v>189</v>
      </c>
      <c r="W5" s="548" t="s">
        <v>187</v>
      </c>
      <c r="X5" s="548" t="s">
        <v>188</v>
      </c>
      <c r="Y5" s="548" t="s">
        <v>189</v>
      </c>
      <c r="Z5" s="824"/>
    </row>
    <row r="6" spans="1:26" s="549" customFormat="1" ht="12.75">
      <c r="A6" s="611" t="s">
        <v>11</v>
      </c>
      <c r="B6" s="612" t="s">
        <v>12</v>
      </c>
      <c r="C6" s="611"/>
      <c r="D6" s="613"/>
      <c r="E6" s="614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6"/>
      <c r="Y6" s="616"/>
      <c r="Z6" s="613"/>
    </row>
    <row r="7" spans="1:26" s="550" customFormat="1" ht="13.5">
      <c r="A7" s="617">
        <v>1</v>
      </c>
      <c r="B7" s="618" t="s">
        <v>152</v>
      </c>
      <c r="C7" s="617"/>
      <c r="D7" s="619"/>
      <c r="E7" s="618"/>
      <c r="F7" s="620"/>
      <c r="G7" s="620"/>
      <c r="H7" s="621"/>
      <c r="I7" s="621"/>
      <c r="J7" s="621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22"/>
      <c r="X7" s="622"/>
      <c r="Y7" s="622"/>
      <c r="Z7" s="619"/>
    </row>
    <row r="8" spans="1:26" ht="13.5">
      <c r="A8" s="551" t="s">
        <v>176</v>
      </c>
      <c r="B8" s="552" t="s">
        <v>14</v>
      </c>
      <c r="C8" s="551" t="s">
        <v>15</v>
      </c>
      <c r="D8" s="553"/>
      <c r="E8" s="554"/>
      <c r="F8" s="554"/>
      <c r="G8" s="553">
        <v>70438</v>
      </c>
      <c r="H8" s="555"/>
      <c r="I8" s="555"/>
      <c r="J8" s="555">
        <v>0</v>
      </c>
      <c r="K8" s="555"/>
      <c r="L8" s="555"/>
      <c r="M8" s="555">
        <v>0</v>
      </c>
      <c r="N8" s="555"/>
      <c r="O8" s="555"/>
      <c r="P8" s="555">
        <v>0</v>
      </c>
      <c r="Q8" s="555"/>
      <c r="R8" s="555"/>
      <c r="S8" s="555">
        <v>0</v>
      </c>
      <c r="T8" s="555"/>
      <c r="U8" s="555"/>
      <c r="V8" s="555">
        <v>0</v>
      </c>
      <c r="W8" s="622">
        <f aca="true" t="shared" si="0" ref="W8:Y70">T8+Q8+N8+K8+H8+E8</f>
        <v>0</v>
      </c>
      <c r="X8" s="622">
        <f t="shared" si="0"/>
        <v>0</v>
      </c>
      <c r="Y8" s="622">
        <f t="shared" si="0"/>
        <v>70438</v>
      </c>
      <c r="Z8" s="556"/>
    </row>
    <row r="9" spans="1:26" ht="13.5">
      <c r="A9" s="551" t="s">
        <v>177</v>
      </c>
      <c r="B9" s="552" t="s">
        <v>16</v>
      </c>
      <c r="C9" s="551" t="s">
        <v>15</v>
      </c>
      <c r="D9" s="553"/>
      <c r="E9" s="554"/>
      <c r="F9" s="554"/>
      <c r="G9" s="553">
        <v>1565</v>
      </c>
      <c r="H9" s="555"/>
      <c r="I9" s="555"/>
      <c r="J9" s="555">
        <v>0</v>
      </c>
      <c r="K9" s="555"/>
      <c r="L9" s="555"/>
      <c r="M9" s="555">
        <v>0</v>
      </c>
      <c r="N9" s="555"/>
      <c r="O9" s="555"/>
      <c r="P9" s="555">
        <v>0</v>
      </c>
      <c r="Q9" s="555"/>
      <c r="R9" s="555"/>
      <c r="S9" s="555">
        <v>0</v>
      </c>
      <c r="T9" s="555"/>
      <c r="U9" s="555"/>
      <c r="V9" s="555">
        <v>0</v>
      </c>
      <c r="W9" s="622">
        <f t="shared" si="0"/>
        <v>0</v>
      </c>
      <c r="X9" s="622">
        <f t="shared" si="0"/>
        <v>0</v>
      </c>
      <c r="Y9" s="690">
        <f t="shared" si="0"/>
        <v>1565</v>
      </c>
      <c r="Z9" s="556"/>
    </row>
    <row r="10" spans="1:26" ht="13.5">
      <c r="A10" s="594" t="s">
        <v>54</v>
      </c>
      <c r="B10" s="552" t="s">
        <v>17</v>
      </c>
      <c r="C10" s="551" t="s">
        <v>15</v>
      </c>
      <c r="D10" s="553"/>
      <c r="E10" s="554"/>
      <c r="F10" s="554"/>
      <c r="G10" s="553">
        <v>1565</v>
      </c>
      <c r="H10" s="555"/>
      <c r="I10" s="555"/>
      <c r="J10" s="555">
        <v>0</v>
      </c>
      <c r="K10" s="555"/>
      <c r="L10" s="555"/>
      <c r="M10" s="555">
        <v>0</v>
      </c>
      <c r="N10" s="555"/>
      <c r="O10" s="555"/>
      <c r="P10" s="555">
        <v>0</v>
      </c>
      <c r="Q10" s="555"/>
      <c r="R10" s="555"/>
      <c r="S10" s="555">
        <v>0</v>
      </c>
      <c r="T10" s="555"/>
      <c r="U10" s="555"/>
      <c r="V10" s="555">
        <v>0</v>
      </c>
      <c r="W10" s="622">
        <f t="shared" si="0"/>
        <v>0</v>
      </c>
      <c r="X10" s="622">
        <f t="shared" si="0"/>
        <v>0</v>
      </c>
      <c r="Y10" s="690">
        <f t="shared" si="0"/>
        <v>1565</v>
      </c>
      <c r="Z10" s="556"/>
    </row>
    <row r="11" spans="1:26" s="550" customFormat="1" ht="13.5">
      <c r="A11" s="617">
        <v>2</v>
      </c>
      <c r="B11" s="618" t="s">
        <v>18</v>
      </c>
      <c r="C11" s="617" t="s">
        <v>15</v>
      </c>
      <c r="D11" s="623"/>
      <c r="E11" s="619"/>
      <c r="F11" s="619"/>
      <c r="G11" s="624">
        <v>6309.4</v>
      </c>
      <c r="H11" s="625"/>
      <c r="I11" s="625"/>
      <c r="J11" s="625">
        <v>0</v>
      </c>
      <c r="K11" s="625"/>
      <c r="L11" s="625"/>
      <c r="M11" s="625">
        <v>0</v>
      </c>
      <c r="N11" s="625"/>
      <c r="O11" s="625"/>
      <c r="P11" s="625">
        <v>0</v>
      </c>
      <c r="Q11" s="625"/>
      <c r="R11" s="625"/>
      <c r="S11" s="625">
        <v>0</v>
      </c>
      <c r="T11" s="625"/>
      <c r="U11" s="625"/>
      <c r="V11" s="625">
        <v>0</v>
      </c>
      <c r="W11" s="622">
        <f t="shared" si="0"/>
        <v>0</v>
      </c>
      <c r="X11" s="622">
        <f t="shared" si="0"/>
        <v>0</v>
      </c>
      <c r="Y11" s="626">
        <f t="shared" si="0"/>
        <v>6309.4</v>
      </c>
      <c r="Z11" s="619"/>
    </row>
    <row r="12" spans="1:26" ht="13.5">
      <c r="A12" s="594" t="s">
        <v>54</v>
      </c>
      <c r="B12" s="552" t="s">
        <v>20</v>
      </c>
      <c r="C12" s="551" t="s">
        <v>15</v>
      </c>
      <c r="D12" s="553"/>
      <c r="E12" s="554"/>
      <c r="F12" s="554"/>
      <c r="G12" s="553">
        <v>1078</v>
      </c>
      <c r="H12" s="555"/>
      <c r="I12" s="555"/>
      <c r="J12" s="555">
        <v>0</v>
      </c>
      <c r="K12" s="555"/>
      <c r="L12" s="555"/>
      <c r="M12" s="555">
        <v>0</v>
      </c>
      <c r="N12" s="555"/>
      <c r="O12" s="555"/>
      <c r="P12" s="555">
        <v>0</v>
      </c>
      <c r="Q12" s="555"/>
      <c r="R12" s="555"/>
      <c r="S12" s="555">
        <v>0</v>
      </c>
      <c r="T12" s="555"/>
      <c r="U12" s="555"/>
      <c r="V12" s="555">
        <v>0</v>
      </c>
      <c r="W12" s="622">
        <f t="shared" si="0"/>
        <v>0</v>
      </c>
      <c r="X12" s="622">
        <f t="shared" si="0"/>
        <v>0</v>
      </c>
      <c r="Y12" s="690">
        <f t="shared" si="0"/>
        <v>1078</v>
      </c>
      <c r="Z12" s="556"/>
    </row>
    <row r="13" spans="1:26" ht="13.5">
      <c r="A13" s="594" t="s">
        <v>54</v>
      </c>
      <c r="B13" s="552" t="s">
        <v>22</v>
      </c>
      <c r="C13" s="551" t="s">
        <v>15</v>
      </c>
      <c r="D13" s="553"/>
      <c r="E13" s="554"/>
      <c r="F13" s="554"/>
      <c r="G13" s="553">
        <v>450</v>
      </c>
      <c r="H13" s="555"/>
      <c r="I13" s="555"/>
      <c r="J13" s="555">
        <v>0</v>
      </c>
      <c r="K13" s="555"/>
      <c r="L13" s="555"/>
      <c r="M13" s="555">
        <v>0</v>
      </c>
      <c r="N13" s="555"/>
      <c r="O13" s="555"/>
      <c r="P13" s="555">
        <v>0</v>
      </c>
      <c r="Q13" s="555"/>
      <c r="R13" s="555"/>
      <c r="S13" s="555">
        <v>0</v>
      </c>
      <c r="T13" s="555"/>
      <c r="U13" s="555"/>
      <c r="V13" s="555">
        <v>0</v>
      </c>
      <c r="W13" s="622">
        <f t="shared" si="0"/>
        <v>0</v>
      </c>
      <c r="X13" s="622">
        <f t="shared" si="0"/>
        <v>0</v>
      </c>
      <c r="Y13" s="690">
        <f t="shared" si="0"/>
        <v>450</v>
      </c>
      <c r="Z13" s="556"/>
    </row>
    <row r="14" spans="1:26" ht="13.5">
      <c r="A14" s="594" t="s">
        <v>54</v>
      </c>
      <c r="B14" s="552" t="s">
        <v>24</v>
      </c>
      <c r="C14" s="551" t="s">
        <v>15</v>
      </c>
      <c r="D14" s="553"/>
      <c r="E14" s="554"/>
      <c r="F14" s="554"/>
      <c r="G14" s="553">
        <v>251</v>
      </c>
      <c r="H14" s="555"/>
      <c r="I14" s="555"/>
      <c r="J14" s="555">
        <v>0</v>
      </c>
      <c r="K14" s="555"/>
      <c r="L14" s="555"/>
      <c r="M14" s="555">
        <v>0</v>
      </c>
      <c r="N14" s="555"/>
      <c r="O14" s="555"/>
      <c r="P14" s="555">
        <v>0</v>
      </c>
      <c r="Q14" s="555"/>
      <c r="R14" s="555"/>
      <c r="S14" s="555">
        <v>0</v>
      </c>
      <c r="T14" s="555"/>
      <c r="U14" s="555"/>
      <c r="V14" s="555">
        <v>0</v>
      </c>
      <c r="W14" s="622">
        <f t="shared" si="0"/>
        <v>0</v>
      </c>
      <c r="X14" s="622">
        <f t="shared" si="0"/>
        <v>0</v>
      </c>
      <c r="Y14" s="690">
        <f t="shared" si="0"/>
        <v>251</v>
      </c>
      <c r="Z14" s="556"/>
    </row>
    <row r="15" spans="1:26" ht="13.5">
      <c r="A15" s="594" t="s">
        <v>54</v>
      </c>
      <c r="B15" s="552" t="s">
        <v>26</v>
      </c>
      <c r="C15" s="551" t="s">
        <v>15</v>
      </c>
      <c r="D15" s="553"/>
      <c r="E15" s="554"/>
      <c r="F15" s="554"/>
      <c r="G15" s="553">
        <v>930</v>
      </c>
      <c r="H15" s="555"/>
      <c r="I15" s="555"/>
      <c r="J15" s="555">
        <v>0</v>
      </c>
      <c r="K15" s="555"/>
      <c r="L15" s="555"/>
      <c r="M15" s="555">
        <v>0</v>
      </c>
      <c r="N15" s="555"/>
      <c r="O15" s="555"/>
      <c r="P15" s="555">
        <v>0</v>
      </c>
      <c r="Q15" s="555"/>
      <c r="R15" s="555"/>
      <c r="S15" s="555">
        <v>0</v>
      </c>
      <c r="T15" s="555"/>
      <c r="U15" s="555"/>
      <c r="V15" s="555">
        <v>0</v>
      </c>
      <c r="W15" s="622">
        <f t="shared" si="0"/>
        <v>0</v>
      </c>
      <c r="X15" s="622">
        <f t="shared" si="0"/>
        <v>0</v>
      </c>
      <c r="Y15" s="690">
        <f t="shared" si="0"/>
        <v>930</v>
      </c>
      <c r="Z15" s="556"/>
    </row>
    <row r="16" spans="1:26" ht="13.5">
      <c r="A16" s="594" t="s">
        <v>54</v>
      </c>
      <c r="B16" s="552" t="s">
        <v>28</v>
      </c>
      <c r="C16" s="551" t="s">
        <v>15</v>
      </c>
      <c r="D16" s="553"/>
      <c r="E16" s="555"/>
      <c r="F16" s="554"/>
      <c r="G16" s="553">
        <v>1440</v>
      </c>
      <c r="H16" s="555"/>
      <c r="I16" s="555"/>
      <c r="J16" s="555">
        <v>0</v>
      </c>
      <c r="K16" s="555"/>
      <c r="L16" s="555"/>
      <c r="M16" s="555">
        <v>0</v>
      </c>
      <c r="N16" s="555"/>
      <c r="O16" s="555"/>
      <c r="P16" s="555">
        <v>0</v>
      </c>
      <c r="Q16" s="555"/>
      <c r="R16" s="555"/>
      <c r="S16" s="555">
        <v>0</v>
      </c>
      <c r="T16" s="555"/>
      <c r="U16" s="555"/>
      <c r="V16" s="555">
        <v>0</v>
      </c>
      <c r="W16" s="622">
        <f t="shared" si="0"/>
        <v>0</v>
      </c>
      <c r="X16" s="622">
        <f t="shared" si="0"/>
        <v>0</v>
      </c>
      <c r="Y16" s="690">
        <f t="shared" si="0"/>
        <v>1440</v>
      </c>
      <c r="Z16" s="556"/>
    </row>
    <row r="17" spans="1:26" ht="13.5">
      <c r="A17" s="594" t="s">
        <v>54</v>
      </c>
      <c r="B17" s="552" t="s">
        <v>30</v>
      </c>
      <c r="C17" s="551" t="s">
        <v>15</v>
      </c>
      <c r="D17" s="553"/>
      <c r="E17" s="555"/>
      <c r="F17" s="554"/>
      <c r="G17" s="553">
        <v>970</v>
      </c>
      <c r="H17" s="555"/>
      <c r="I17" s="555"/>
      <c r="J17" s="555">
        <v>0</v>
      </c>
      <c r="K17" s="555"/>
      <c r="L17" s="555"/>
      <c r="M17" s="555">
        <v>0</v>
      </c>
      <c r="N17" s="555"/>
      <c r="O17" s="555"/>
      <c r="P17" s="555">
        <v>0</v>
      </c>
      <c r="Q17" s="555"/>
      <c r="R17" s="555"/>
      <c r="S17" s="555">
        <v>0</v>
      </c>
      <c r="T17" s="555"/>
      <c r="U17" s="555"/>
      <c r="V17" s="555">
        <v>0</v>
      </c>
      <c r="W17" s="622">
        <f t="shared" si="0"/>
        <v>0</v>
      </c>
      <c r="X17" s="622">
        <f t="shared" si="0"/>
        <v>0</v>
      </c>
      <c r="Y17" s="690">
        <f t="shared" si="0"/>
        <v>970</v>
      </c>
      <c r="Z17" s="556"/>
    </row>
    <row r="18" spans="1:26" ht="13.5">
      <c r="A18" s="594" t="s">
        <v>54</v>
      </c>
      <c r="B18" s="552" t="s">
        <v>32</v>
      </c>
      <c r="C18" s="551" t="s">
        <v>15</v>
      </c>
      <c r="D18" s="553"/>
      <c r="E18" s="555"/>
      <c r="F18" s="554"/>
      <c r="G18" s="553">
        <v>375</v>
      </c>
      <c r="H18" s="555"/>
      <c r="I18" s="555"/>
      <c r="J18" s="555">
        <v>0</v>
      </c>
      <c r="K18" s="555"/>
      <c r="L18" s="555"/>
      <c r="M18" s="555">
        <v>0</v>
      </c>
      <c r="N18" s="555"/>
      <c r="O18" s="555"/>
      <c r="P18" s="555">
        <v>0</v>
      </c>
      <c r="Q18" s="555"/>
      <c r="R18" s="555"/>
      <c r="S18" s="555">
        <v>0</v>
      </c>
      <c r="T18" s="555"/>
      <c r="U18" s="555"/>
      <c r="V18" s="555">
        <v>0</v>
      </c>
      <c r="W18" s="622">
        <f t="shared" si="0"/>
        <v>0</v>
      </c>
      <c r="X18" s="622">
        <f t="shared" si="0"/>
        <v>0</v>
      </c>
      <c r="Y18" s="690">
        <f t="shared" si="0"/>
        <v>375</v>
      </c>
      <c r="Z18" s="556"/>
    </row>
    <row r="19" spans="1:26" ht="13.5">
      <c r="A19" s="594" t="s">
        <v>54</v>
      </c>
      <c r="B19" s="552" t="s">
        <v>17</v>
      </c>
      <c r="C19" s="551" t="s">
        <v>15</v>
      </c>
      <c r="D19" s="553"/>
      <c r="E19" s="555"/>
      <c r="F19" s="554"/>
      <c r="G19" s="557">
        <v>815.4</v>
      </c>
      <c r="H19" s="555"/>
      <c r="I19" s="555"/>
      <c r="J19" s="555">
        <v>0</v>
      </c>
      <c r="K19" s="555"/>
      <c r="L19" s="555"/>
      <c r="M19" s="555">
        <v>0</v>
      </c>
      <c r="N19" s="555"/>
      <c r="O19" s="555"/>
      <c r="P19" s="555">
        <v>0</v>
      </c>
      <c r="Q19" s="555"/>
      <c r="R19" s="555"/>
      <c r="S19" s="555">
        <v>0</v>
      </c>
      <c r="T19" s="555"/>
      <c r="U19" s="555"/>
      <c r="V19" s="555">
        <v>0</v>
      </c>
      <c r="W19" s="622">
        <f t="shared" si="0"/>
        <v>0</v>
      </c>
      <c r="X19" s="622">
        <f t="shared" si="0"/>
        <v>0</v>
      </c>
      <c r="Y19" s="691">
        <f t="shared" si="0"/>
        <v>815.4</v>
      </c>
      <c r="Z19" s="556"/>
    </row>
    <row r="20" spans="1:26" s="550" customFormat="1" ht="13.5">
      <c r="A20" s="617">
        <v>3</v>
      </c>
      <c r="B20" s="618" t="s">
        <v>34</v>
      </c>
      <c r="C20" s="617" t="s">
        <v>15</v>
      </c>
      <c r="D20" s="623"/>
      <c r="E20" s="625"/>
      <c r="F20" s="619"/>
      <c r="G20" s="623">
        <v>2188</v>
      </c>
      <c r="H20" s="625"/>
      <c r="I20" s="625"/>
      <c r="J20" s="625">
        <v>60</v>
      </c>
      <c r="K20" s="625"/>
      <c r="L20" s="625"/>
      <c r="M20" s="625">
        <v>70</v>
      </c>
      <c r="N20" s="625"/>
      <c r="O20" s="625"/>
      <c r="P20" s="625">
        <v>150</v>
      </c>
      <c r="Q20" s="625"/>
      <c r="R20" s="625"/>
      <c r="S20" s="627">
        <v>146.7</v>
      </c>
      <c r="T20" s="625"/>
      <c r="U20" s="625"/>
      <c r="V20" s="628">
        <v>73.78</v>
      </c>
      <c r="W20" s="622">
        <f t="shared" si="0"/>
        <v>0</v>
      </c>
      <c r="X20" s="622">
        <f t="shared" si="0"/>
        <v>0</v>
      </c>
      <c r="Y20" s="629">
        <f t="shared" si="0"/>
        <v>2688.48</v>
      </c>
      <c r="Z20" s="619"/>
    </row>
    <row r="21" spans="1:26" ht="13.5">
      <c r="A21" s="594" t="s">
        <v>54</v>
      </c>
      <c r="B21" s="552" t="s">
        <v>35</v>
      </c>
      <c r="C21" s="551" t="s">
        <v>15</v>
      </c>
      <c r="D21" s="553"/>
      <c r="E21" s="558"/>
      <c r="F21" s="554"/>
      <c r="G21" s="553">
        <v>546</v>
      </c>
      <c r="H21" s="558"/>
      <c r="I21" s="555"/>
      <c r="J21" s="555">
        <v>0</v>
      </c>
      <c r="K21" s="558"/>
      <c r="L21" s="555"/>
      <c r="M21" s="555">
        <v>0</v>
      </c>
      <c r="N21" s="558"/>
      <c r="O21" s="555"/>
      <c r="P21" s="555">
        <v>0</v>
      </c>
      <c r="Q21" s="558"/>
      <c r="R21" s="555"/>
      <c r="S21" s="555">
        <v>0</v>
      </c>
      <c r="T21" s="558"/>
      <c r="U21" s="555"/>
      <c r="V21" s="555">
        <v>0</v>
      </c>
      <c r="W21" s="622">
        <f t="shared" si="0"/>
        <v>0</v>
      </c>
      <c r="X21" s="622">
        <f t="shared" si="0"/>
        <v>0</v>
      </c>
      <c r="Y21" s="690">
        <f t="shared" si="0"/>
        <v>546</v>
      </c>
      <c r="Z21" s="556"/>
    </row>
    <row r="22" spans="1:26" ht="13.5">
      <c r="A22" s="594" t="s">
        <v>54</v>
      </c>
      <c r="B22" s="552" t="s">
        <v>22</v>
      </c>
      <c r="C22" s="551" t="s">
        <v>15</v>
      </c>
      <c r="D22" s="553"/>
      <c r="E22" s="558"/>
      <c r="F22" s="554"/>
      <c r="G22" s="553">
        <v>450</v>
      </c>
      <c r="H22" s="558"/>
      <c r="I22" s="555"/>
      <c r="J22" s="555">
        <v>0</v>
      </c>
      <c r="K22" s="558"/>
      <c r="L22" s="555"/>
      <c r="M22" s="555">
        <v>0</v>
      </c>
      <c r="N22" s="558"/>
      <c r="O22" s="555"/>
      <c r="P22" s="555">
        <v>0</v>
      </c>
      <c r="Q22" s="558"/>
      <c r="R22" s="555"/>
      <c r="S22" s="555">
        <v>0</v>
      </c>
      <c r="T22" s="558"/>
      <c r="U22" s="555"/>
      <c r="V22" s="555">
        <v>0</v>
      </c>
      <c r="W22" s="622">
        <f t="shared" si="0"/>
        <v>0</v>
      </c>
      <c r="X22" s="622">
        <f t="shared" si="0"/>
        <v>0</v>
      </c>
      <c r="Y22" s="690">
        <f t="shared" si="0"/>
        <v>450</v>
      </c>
      <c r="Z22" s="556"/>
    </row>
    <row r="23" spans="1:26" ht="13.5">
      <c r="A23" s="594" t="s">
        <v>54</v>
      </c>
      <c r="B23" s="552" t="s">
        <v>24</v>
      </c>
      <c r="C23" s="551" t="s">
        <v>15</v>
      </c>
      <c r="D23" s="553"/>
      <c r="E23" s="558"/>
      <c r="F23" s="554"/>
      <c r="G23" s="553">
        <v>200</v>
      </c>
      <c r="H23" s="558"/>
      <c r="I23" s="555"/>
      <c r="J23" s="555">
        <v>0</v>
      </c>
      <c r="K23" s="558"/>
      <c r="L23" s="555"/>
      <c r="M23" s="555">
        <v>0</v>
      </c>
      <c r="N23" s="558"/>
      <c r="O23" s="555"/>
      <c r="P23" s="555">
        <v>0</v>
      </c>
      <c r="Q23" s="558"/>
      <c r="R23" s="555"/>
      <c r="S23" s="555">
        <v>0</v>
      </c>
      <c r="T23" s="558"/>
      <c r="U23" s="555"/>
      <c r="V23" s="555">
        <v>0</v>
      </c>
      <c r="W23" s="622">
        <f t="shared" si="0"/>
        <v>0</v>
      </c>
      <c r="X23" s="622">
        <f t="shared" si="0"/>
        <v>0</v>
      </c>
      <c r="Y23" s="690">
        <f t="shared" si="0"/>
        <v>200</v>
      </c>
      <c r="Z23" s="556"/>
    </row>
    <row r="24" spans="1:26" ht="13.5">
      <c r="A24" s="594" t="s">
        <v>54</v>
      </c>
      <c r="B24" s="552" t="s">
        <v>26</v>
      </c>
      <c r="C24" s="551" t="s">
        <v>15</v>
      </c>
      <c r="D24" s="553"/>
      <c r="E24" s="558"/>
      <c r="F24" s="554"/>
      <c r="G24" s="553">
        <v>382</v>
      </c>
      <c r="H24" s="558"/>
      <c r="I24" s="555"/>
      <c r="J24" s="555">
        <v>0</v>
      </c>
      <c r="K24" s="558"/>
      <c r="L24" s="555"/>
      <c r="M24" s="555">
        <v>0</v>
      </c>
      <c r="N24" s="558"/>
      <c r="O24" s="555"/>
      <c r="P24" s="555">
        <v>0</v>
      </c>
      <c r="Q24" s="558"/>
      <c r="R24" s="555"/>
      <c r="S24" s="555">
        <v>0</v>
      </c>
      <c r="T24" s="558"/>
      <c r="U24" s="555"/>
      <c r="V24" s="555">
        <v>0</v>
      </c>
      <c r="W24" s="622">
        <f t="shared" si="0"/>
        <v>0</v>
      </c>
      <c r="X24" s="622">
        <f t="shared" si="0"/>
        <v>0</v>
      </c>
      <c r="Y24" s="690">
        <f t="shared" si="0"/>
        <v>382</v>
      </c>
      <c r="Z24" s="556"/>
    </row>
    <row r="25" spans="1:26" ht="13.5">
      <c r="A25" s="594" t="s">
        <v>54</v>
      </c>
      <c r="B25" s="552" t="s">
        <v>32</v>
      </c>
      <c r="C25" s="551" t="s">
        <v>15</v>
      </c>
      <c r="D25" s="553"/>
      <c r="E25" s="558"/>
      <c r="F25" s="554"/>
      <c r="G25" s="553">
        <v>270</v>
      </c>
      <c r="H25" s="558"/>
      <c r="I25" s="555"/>
      <c r="J25" s="555">
        <v>0</v>
      </c>
      <c r="K25" s="558"/>
      <c r="L25" s="555"/>
      <c r="M25" s="555">
        <v>0</v>
      </c>
      <c r="N25" s="558"/>
      <c r="O25" s="555"/>
      <c r="P25" s="555">
        <v>0</v>
      </c>
      <c r="Q25" s="558"/>
      <c r="R25" s="555"/>
      <c r="S25" s="555">
        <v>0</v>
      </c>
      <c r="T25" s="558"/>
      <c r="U25" s="555"/>
      <c r="V25" s="555">
        <v>0</v>
      </c>
      <c r="W25" s="622">
        <f t="shared" si="0"/>
        <v>0</v>
      </c>
      <c r="X25" s="622">
        <f t="shared" si="0"/>
        <v>0</v>
      </c>
      <c r="Y25" s="690">
        <f t="shared" si="0"/>
        <v>270</v>
      </c>
      <c r="Z25" s="556"/>
    </row>
    <row r="26" spans="1:26" ht="13.5">
      <c r="A26" s="594" t="s">
        <v>54</v>
      </c>
      <c r="B26" s="552" t="s">
        <v>36</v>
      </c>
      <c r="C26" s="551" t="s">
        <v>15</v>
      </c>
      <c r="D26" s="553"/>
      <c r="E26" s="558"/>
      <c r="F26" s="554"/>
      <c r="G26" s="553">
        <v>340</v>
      </c>
      <c r="H26" s="558"/>
      <c r="I26" s="555"/>
      <c r="J26" s="555">
        <v>0</v>
      </c>
      <c r="K26" s="558"/>
      <c r="L26" s="555"/>
      <c r="M26" s="555">
        <v>0</v>
      </c>
      <c r="N26" s="558"/>
      <c r="O26" s="555"/>
      <c r="P26" s="555">
        <v>0</v>
      </c>
      <c r="Q26" s="558"/>
      <c r="R26" s="555"/>
      <c r="S26" s="555">
        <v>0</v>
      </c>
      <c r="T26" s="558"/>
      <c r="U26" s="555"/>
      <c r="V26" s="555">
        <v>0</v>
      </c>
      <c r="W26" s="629">
        <f t="shared" si="0"/>
        <v>0</v>
      </c>
      <c r="X26" s="622">
        <f t="shared" si="0"/>
        <v>0</v>
      </c>
      <c r="Y26" s="690">
        <f t="shared" si="0"/>
        <v>340</v>
      </c>
      <c r="Z26" s="556"/>
    </row>
    <row r="27" spans="1:26" s="559" customFormat="1" ht="27">
      <c r="A27" s="630">
        <v>4</v>
      </c>
      <c r="B27" s="631" t="s">
        <v>153</v>
      </c>
      <c r="C27" s="630" t="s">
        <v>15</v>
      </c>
      <c r="D27" s="632"/>
      <c r="E27" s="633"/>
      <c r="F27" s="634"/>
      <c r="G27" s="635"/>
      <c r="H27" s="636"/>
      <c r="I27" s="637"/>
      <c r="J27" s="559">
        <v>2.26</v>
      </c>
      <c r="K27" s="638"/>
      <c r="L27" s="637"/>
      <c r="M27" s="637">
        <v>0</v>
      </c>
      <c r="O27" s="637"/>
      <c r="P27" s="638">
        <v>63.12</v>
      </c>
      <c r="Q27" s="638"/>
      <c r="R27" s="637"/>
      <c r="S27" s="637">
        <v>0</v>
      </c>
      <c r="U27" s="637"/>
      <c r="V27" s="638">
        <v>6.74</v>
      </c>
      <c r="W27" s="638">
        <f>V27+Q27+P27+K27+H27+E27</f>
        <v>69.86</v>
      </c>
      <c r="X27" s="638">
        <f t="shared" si="0"/>
        <v>0</v>
      </c>
      <c r="Y27" s="638">
        <f>V27+S27+P27+M27+J27+G27</f>
        <v>72.12</v>
      </c>
      <c r="Z27" s="634"/>
    </row>
    <row r="28" spans="1:26" s="34" customFormat="1" ht="13.5">
      <c r="A28" s="30">
        <v>5</v>
      </c>
      <c r="B28" s="31" t="s">
        <v>46</v>
      </c>
      <c r="C28" s="30"/>
      <c r="D28" s="777"/>
      <c r="E28" s="31"/>
      <c r="F28" s="32"/>
      <c r="G28" s="777"/>
      <c r="H28" s="39"/>
      <c r="I28" s="33"/>
      <c r="J28" s="33"/>
      <c r="K28" s="31"/>
      <c r="L28" s="33"/>
      <c r="M28" s="33"/>
      <c r="N28" s="31"/>
      <c r="O28" s="33"/>
      <c r="P28" s="33"/>
      <c r="Q28" s="31"/>
      <c r="R28" s="33"/>
      <c r="S28" s="33"/>
      <c r="T28" s="31"/>
      <c r="U28" s="33"/>
      <c r="V28" s="33"/>
      <c r="W28" s="746">
        <f t="shared" si="0"/>
        <v>0</v>
      </c>
      <c r="X28" s="746">
        <f t="shared" si="0"/>
        <v>0</v>
      </c>
      <c r="Y28" s="746">
        <f t="shared" si="0"/>
        <v>0</v>
      </c>
      <c r="Z28" s="778"/>
    </row>
    <row r="29" spans="1:26" s="29" customFormat="1" ht="13.5">
      <c r="A29" s="45" t="s">
        <v>54</v>
      </c>
      <c r="B29" s="28" t="s">
        <v>47</v>
      </c>
      <c r="C29" s="27" t="s">
        <v>48</v>
      </c>
      <c r="D29" s="2">
        <v>2</v>
      </c>
      <c r="E29" s="2"/>
      <c r="F29" s="2">
        <v>1.1785</v>
      </c>
      <c r="G29" s="2">
        <v>1.1785</v>
      </c>
      <c r="H29" s="48"/>
      <c r="I29" s="6">
        <v>0</v>
      </c>
      <c r="J29" s="6">
        <v>0</v>
      </c>
      <c r="K29" s="28"/>
      <c r="L29" s="2"/>
      <c r="M29" s="2">
        <v>0.141394</v>
      </c>
      <c r="N29" s="2">
        <v>0.014516</v>
      </c>
      <c r="O29" s="787">
        <v>2.83939</v>
      </c>
      <c r="P29" s="786">
        <v>2.83939</v>
      </c>
      <c r="Q29" s="28"/>
      <c r="R29" s="6">
        <v>0</v>
      </c>
      <c r="S29" s="6">
        <v>0</v>
      </c>
      <c r="T29" s="28"/>
      <c r="U29" s="6">
        <v>0</v>
      </c>
      <c r="V29" s="6">
        <v>0</v>
      </c>
      <c r="W29" s="779">
        <f t="shared" si="0"/>
        <v>0.014516</v>
      </c>
      <c r="X29" s="779">
        <f t="shared" si="0"/>
        <v>4.0178899999999995</v>
      </c>
      <c r="Y29" s="779">
        <f>V29+S29+P29+M29+J29+G29</f>
        <v>4.1592839999999995</v>
      </c>
      <c r="Z29" s="780"/>
    </row>
    <row r="30" spans="1:26" s="29" customFormat="1" ht="12.75">
      <c r="A30" s="45" t="s">
        <v>54</v>
      </c>
      <c r="B30" s="28" t="s">
        <v>49</v>
      </c>
      <c r="C30" s="27" t="s">
        <v>48</v>
      </c>
      <c r="D30" s="2">
        <v>1.852226</v>
      </c>
      <c r="E30" s="2"/>
      <c r="F30" s="2">
        <v>1.1785</v>
      </c>
      <c r="G30" s="2">
        <v>1.1785</v>
      </c>
      <c r="H30" s="48"/>
      <c r="I30" s="6">
        <v>0</v>
      </c>
      <c r="J30" s="6">
        <v>0</v>
      </c>
      <c r="K30" s="28"/>
      <c r="L30" s="2"/>
      <c r="M30" s="2">
        <v>0.141394</v>
      </c>
      <c r="N30" s="2">
        <v>0.014516</v>
      </c>
      <c r="O30" s="2">
        <v>2.83939</v>
      </c>
      <c r="P30" s="786">
        <v>2.83939</v>
      </c>
      <c r="Q30" s="28"/>
      <c r="R30" s="6">
        <v>0</v>
      </c>
      <c r="S30" s="6">
        <v>0</v>
      </c>
      <c r="T30" s="28"/>
      <c r="U30" s="6">
        <v>0</v>
      </c>
      <c r="V30" s="6">
        <v>0</v>
      </c>
      <c r="W30" s="781">
        <f t="shared" si="0"/>
        <v>0.014516</v>
      </c>
      <c r="X30" s="781">
        <f>U30+R30+O30+L30+I30+F30</f>
        <v>4.0178899999999995</v>
      </c>
      <c r="Y30" s="781">
        <f>V30+S30+P30+M30+J30+G30</f>
        <v>4.1592839999999995</v>
      </c>
      <c r="Z30" s="793"/>
    </row>
    <row r="31" spans="1:26" s="29" customFormat="1" ht="12.75">
      <c r="A31" s="45" t="s">
        <v>54</v>
      </c>
      <c r="B31" s="28" t="s">
        <v>50</v>
      </c>
      <c r="C31" s="27" t="s">
        <v>48</v>
      </c>
      <c r="D31" s="2">
        <v>0.3047740000000001</v>
      </c>
      <c r="E31" s="2"/>
      <c r="F31" s="785">
        <v>0</v>
      </c>
      <c r="G31" s="785">
        <v>0</v>
      </c>
      <c r="H31" s="48"/>
      <c r="I31" s="6">
        <v>0</v>
      </c>
      <c r="J31" s="6">
        <v>0</v>
      </c>
      <c r="K31" s="782"/>
      <c r="L31" s="2">
        <f>L29-L30</f>
        <v>0</v>
      </c>
      <c r="M31" s="2">
        <f>M29-M30</f>
        <v>0</v>
      </c>
      <c r="N31" s="2">
        <f>N29-N30</f>
        <v>0</v>
      </c>
      <c r="O31" s="2">
        <f>O29-O30</f>
        <v>0</v>
      </c>
      <c r="P31" s="787">
        <f>P29-P30</f>
        <v>0</v>
      </c>
      <c r="Q31" s="28"/>
      <c r="R31" s="6">
        <v>0</v>
      </c>
      <c r="S31" s="6">
        <v>0</v>
      </c>
      <c r="T31" s="28"/>
      <c r="U31" s="6">
        <v>0</v>
      </c>
      <c r="V31" s="6">
        <v>0</v>
      </c>
      <c r="W31" s="781">
        <f t="shared" si="0"/>
        <v>0</v>
      </c>
      <c r="X31" s="781">
        <f t="shared" si="0"/>
        <v>0</v>
      </c>
      <c r="Y31" s="781">
        <f>V31+S31+P31+M31+J31+G31</f>
        <v>0</v>
      </c>
      <c r="Z31" s="792"/>
    </row>
    <row r="32" spans="1:26" s="118" customFormat="1" ht="13.5">
      <c r="A32" s="115" t="s">
        <v>51</v>
      </c>
      <c r="B32" s="142" t="s">
        <v>52</v>
      </c>
      <c r="C32" s="115"/>
      <c r="D32" s="757"/>
      <c r="E32" s="115"/>
      <c r="F32" s="116"/>
      <c r="G32" s="757"/>
      <c r="H32" s="50"/>
      <c r="I32" s="755"/>
      <c r="J32" s="755"/>
      <c r="K32" s="44"/>
      <c r="L32" s="755"/>
      <c r="M32" s="755"/>
      <c r="N32" s="44"/>
      <c r="O32" s="755"/>
      <c r="P32" s="755"/>
      <c r="Q32" s="44"/>
      <c r="R32" s="755"/>
      <c r="S32" s="755"/>
      <c r="T32" s="44"/>
      <c r="U32" s="755"/>
      <c r="V32" s="755"/>
      <c r="W32" s="779">
        <f t="shared" si="0"/>
        <v>0</v>
      </c>
      <c r="X32" s="779">
        <f t="shared" si="0"/>
        <v>0</v>
      </c>
      <c r="Y32" s="779">
        <f t="shared" si="0"/>
        <v>0</v>
      </c>
      <c r="Z32" s="784"/>
    </row>
    <row r="33" spans="1:26" s="29" customFormat="1" ht="12.75">
      <c r="A33" s="27">
        <v>1</v>
      </c>
      <c r="B33" s="54" t="s">
        <v>160</v>
      </c>
      <c r="C33" s="27" t="s">
        <v>48</v>
      </c>
      <c r="D33" s="2">
        <v>95.96</v>
      </c>
      <c r="E33" s="27"/>
      <c r="F33" s="21"/>
      <c r="G33" s="2"/>
      <c r="H33" s="48"/>
      <c r="I33" s="6"/>
      <c r="J33" s="6"/>
      <c r="K33" s="28"/>
      <c r="L33" s="786"/>
      <c r="M33" s="6"/>
      <c r="N33" s="28"/>
      <c r="O33" s="786"/>
      <c r="P33" s="6"/>
      <c r="Q33" s="28"/>
      <c r="R33" s="6"/>
      <c r="S33" s="6"/>
      <c r="T33" s="28"/>
      <c r="U33" s="786"/>
      <c r="V33" s="6"/>
      <c r="W33" s="781">
        <f t="shared" si="0"/>
        <v>0</v>
      </c>
      <c r="X33" s="781"/>
      <c r="Y33" s="783">
        <f t="shared" si="0"/>
        <v>0</v>
      </c>
      <c r="Z33" s="780"/>
    </row>
    <row r="34" spans="1:26" s="29" customFormat="1" ht="12.75">
      <c r="A34" s="27">
        <v>2</v>
      </c>
      <c r="B34" s="28" t="s">
        <v>161</v>
      </c>
      <c r="C34" s="27" t="s">
        <v>48</v>
      </c>
      <c r="D34" s="2">
        <v>282.178</v>
      </c>
      <c r="E34" s="785">
        <v>67.524</v>
      </c>
      <c r="F34" s="785">
        <v>203.07916154</v>
      </c>
      <c r="G34" s="2">
        <v>1952.841284</v>
      </c>
      <c r="H34" s="48"/>
      <c r="I34" s="6">
        <v>0</v>
      </c>
      <c r="J34" s="6">
        <v>0</v>
      </c>
      <c r="K34" s="786"/>
      <c r="L34" s="786"/>
      <c r="M34" s="786">
        <v>19.603113999999998</v>
      </c>
      <c r="N34" s="786">
        <v>24.789400999999998</v>
      </c>
      <c r="O34" s="786">
        <v>28.281990999999998</v>
      </c>
      <c r="P34" s="786">
        <v>128.880209</v>
      </c>
      <c r="Q34" s="28"/>
      <c r="R34" s="6">
        <v>0</v>
      </c>
      <c r="S34" s="6">
        <v>0</v>
      </c>
      <c r="T34" s="787">
        <v>10.776</v>
      </c>
      <c r="U34" s="786">
        <v>11.3</v>
      </c>
      <c r="V34" s="786">
        <v>32.742635</v>
      </c>
      <c r="W34" s="781">
        <f>T34+Q34+N34+K34+H34+E34</f>
        <v>103.089401</v>
      </c>
      <c r="X34" s="781">
        <f>U34+O34+L34+I34+F34</f>
        <v>242.66115254</v>
      </c>
      <c r="Y34" s="781">
        <f>V34+S34+P34+M34+J34+G34</f>
        <v>2134.067242</v>
      </c>
      <c r="Z34" s="800"/>
    </row>
    <row r="35" spans="1:26" s="29" customFormat="1" ht="12.75">
      <c r="A35" s="27">
        <v>3</v>
      </c>
      <c r="B35" s="28" t="s">
        <v>56</v>
      </c>
      <c r="C35" s="27" t="s">
        <v>48</v>
      </c>
      <c r="D35" s="2">
        <v>168.703464</v>
      </c>
      <c r="E35" s="785"/>
      <c r="F35" s="785">
        <v>135.555471</v>
      </c>
      <c r="G35" s="2">
        <v>1885.3175934600001</v>
      </c>
      <c r="H35" s="48"/>
      <c r="I35" s="6">
        <v>0</v>
      </c>
      <c r="J35" s="6">
        <v>0</v>
      </c>
      <c r="K35" s="786"/>
      <c r="L35" s="786"/>
      <c r="M35" s="786">
        <v>19.603113999999998</v>
      </c>
      <c r="N35" s="786"/>
      <c r="O35" s="786">
        <v>3.49259</v>
      </c>
      <c r="P35" s="786">
        <v>104.09047699999999</v>
      </c>
      <c r="Q35" s="28"/>
      <c r="R35" s="6">
        <v>0</v>
      </c>
      <c r="S35" s="6">
        <v>0</v>
      </c>
      <c r="T35" s="787">
        <v>3.787901</v>
      </c>
      <c r="U35" s="787">
        <v>4.311901000000001</v>
      </c>
      <c r="V35" s="786">
        <v>25.754536</v>
      </c>
      <c r="W35" s="781">
        <f>E35+H35+K35+N35+Q35+T35</f>
        <v>3.787901</v>
      </c>
      <c r="X35" s="781">
        <f>U35+R35+O35+L35+I35+F35</f>
        <v>143.35996200000002</v>
      </c>
      <c r="Y35" s="781">
        <f t="shared" si="0"/>
        <v>2034.76572046</v>
      </c>
      <c r="Z35" s="780"/>
    </row>
    <row r="36" spans="1:26" s="201" customFormat="1" ht="25.5">
      <c r="A36" s="788" t="s">
        <v>54</v>
      </c>
      <c r="B36" s="196" t="s">
        <v>55</v>
      </c>
      <c r="C36" s="195" t="s">
        <v>48</v>
      </c>
      <c r="D36" s="789">
        <v>98.96</v>
      </c>
      <c r="E36" s="785">
        <v>90.776</v>
      </c>
      <c r="F36" s="785">
        <v>90.776</v>
      </c>
      <c r="G36" s="2">
        <v>319.525</v>
      </c>
      <c r="H36" s="198"/>
      <c r="I36" s="759">
        <v>0</v>
      </c>
      <c r="J36" s="759">
        <v>0</v>
      </c>
      <c r="K36" s="199"/>
      <c r="L36" s="759">
        <v>0</v>
      </c>
      <c r="M36" s="759">
        <v>0</v>
      </c>
      <c r="N36" s="199"/>
      <c r="O36" s="760"/>
      <c r="P36" s="786">
        <v>15.21</v>
      </c>
      <c r="Q36" s="199"/>
      <c r="R36" s="759">
        <v>0</v>
      </c>
      <c r="S36" s="759">
        <v>0</v>
      </c>
      <c r="T36" s="199"/>
      <c r="U36" s="759">
        <v>0</v>
      </c>
      <c r="V36" s="759">
        <v>0</v>
      </c>
      <c r="W36" s="781">
        <f>T36+Q36+N36+K36+H36+E36</f>
        <v>90.776</v>
      </c>
      <c r="X36" s="781">
        <f>U36+R36+O36+L36+I36+F36</f>
        <v>90.776</v>
      </c>
      <c r="Y36" s="781">
        <f>V36+S36+P36+M36+J36+G36</f>
        <v>334.73499999999996</v>
      </c>
      <c r="Z36" s="199"/>
    </row>
    <row r="37" spans="1:26" s="29" customFormat="1" ht="12.75">
      <c r="A37" s="27">
        <v>4</v>
      </c>
      <c r="B37" s="28" t="s">
        <v>57</v>
      </c>
      <c r="C37" s="27" t="s">
        <v>48</v>
      </c>
      <c r="D37" s="2">
        <f>D34-D35</f>
        <v>113.474536</v>
      </c>
      <c r="E37" s="781">
        <f>E33+E34-E35</f>
        <v>67.524</v>
      </c>
      <c r="F37" s="781">
        <f>F33+F34-F35</f>
        <v>67.52369053999999</v>
      </c>
      <c r="G37" s="781">
        <f>G33+G34-G35</f>
        <v>67.52369053999996</v>
      </c>
      <c r="H37" s="790"/>
      <c r="I37" s="790">
        <v>0</v>
      </c>
      <c r="J37" s="790">
        <v>0</v>
      </c>
      <c r="K37" s="790">
        <f>K34-K35</f>
        <v>0</v>
      </c>
      <c r="L37" s="790">
        <f>L33+L34-L35</f>
        <v>0</v>
      </c>
      <c r="M37" s="790">
        <f>M33+M34-M35</f>
        <v>0</v>
      </c>
      <c r="N37" s="799">
        <f>N34-N35</f>
        <v>24.789400999999998</v>
      </c>
      <c r="O37" s="799">
        <f>O34-O35</f>
        <v>24.789400999999998</v>
      </c>
      <c r="P37" s="799">
        <f>P34-P35</f>
        <v>24.789732000000015</v>
      </c>
      <c r="Q37" s="790"/>
      <c r="R37" s="790">
        <v>0</v>
      </c>
      <c r="S37" s="790">
        <v>0</v>
      </c>
      <c r="T37" s="790">
        <f>T33+T34-T35</f>
        <v>6.988099</v>
      </c>
      <c r="U37" s="790">
        <f>U33+U34-U35</f>
        <v>6.988099</v>
      </c>
      <c r="V37" s="790">
        <f>V34-V35</f>
        <v>6.988098999999998</v>
      </c>
      <c r="W37" s="781">
        <f>W34-W35</f>
        <v>99.30149999999999</v>
      </c>
      <c r="X37" s="781">
        <f>W37</f>
        <v>99.30149999999999</v>
      </c>
      <c r="Y37" s="781">
        <f>Y34-Y35</f>
        <v>99.30152154000007</v>
      </c>
      <c r="Z37" s="791"/>
    </row>
    <row r="38" spans="1:26" s="114" customFormat="1" ht="13.5">
      <c r="A38" s="741" t="s">
        <v>58</v>
      </c>
      <c r="B38" s="742" t="s">
        <v>59</v>
      </c>
      <c r="C38" s="741"/>
      <c r="D38" s="743"/>
      <c r="E38" s="742"/>
      <c r="F38" s="743"/>
      <c r="G38" s="743"/>
      <c r="H38" s="744"/>
      <c r="I38" s="745"/>
      <c r="J38" s="745"/>
      <c r="K38" s="742"/>
      <c r="L38" s="745"/>
      <c r="M38" s="745"/>
      <c r="N38" s="742"/>
      <c r="O38" s="745"/>
      <c r="P38" s="745"/>
      <c r="Q38" s="742"/>
      <c r="R38" s="745"/>
      <c r="S38" s="745"/>
      <c r="T38" s="742"/>
      <c r="U38" s="745"/>
      <c r="V38" s="745"/>
      <c r="W38" s="746">
        <f t="shared" si="0"/>
        <v>0</v>
      </c>
      <c r="X38" s="746">
        <f t="shared" si="0"/>
        <v>0</v>
      </c>
      <c r="Y38" s="746">
        <f t="shared" si="0"/>
        <v>0</v>
      </c>
      <c r="Z38" s="747"/>
    </row>
    <row r="39" spans="1:26" s="114" customFormat="1" ht="41.25" customHeight="1">
      <c r="A39" s="741">
        <v>1</v>
      </c>
      <c r="B39" s="748" t="s">
        <v>182</v>
      </c>
      <c r="C39" s="741" t="s">
        <v>61</v>
      </c>
      <c r="D39" s="743">
        <v>112</v>
      </c>
      <c r="E39" s="742"/>
      <c r="F39" s="749">
        <f aca="true" t="shared" si="1" ref="F39:G41">F43+F47+F54</f>
        <v>0</v>
      </c>
      <c r="G39" s="749">
        <f>G43+G47+G54</f>
        <v>70</v>
      </c>
      <c r="H39" s="749"/>
      <c r="I39" s="749">
        <f aca="true" t="shared" si="2" ref="I39:X39">I43+I47+I54</f>
        <v>0</v>
      </c>
      <c r="J39" s="749">
        <f>J43+J47+J54</f>
        <v>38</v>
      </c>
      <c r="K39" s="749"/>
      <c r="L39" s="749"/>
      <c r="M39" s="749">
        <f t="shared" si="2"/>
        <v>2</v>
      </c>
      <c r="N39" s="749"/>
      <c r="O39" s="749"/>
      <c r="P39" s="749">
        <f t="shared" si="2"/>
        <v>3</v>
      </c>
      <c r="Q39" s="749">
        <f t="shared" si="2"/>
        <v>0</v>
      </c>
      <c r="R39" s="749">
        <f t="shared" si="2"/>
        <v>0</v>
      </c>
      <c r="S39" s="749">
        <f t="shared" si="2"/>
        <v>1</v>
      </c>
      <c r="T39" s="749">
        <f t="shared" si="2"/>
        <v>0</v>
      </c>
      <c r="U39" s="749">
        <f t="shared" si="2"/>
        <v>0</v>
      </c>
      <c r="V39" s="749">
        <f t="shared" si="2"/>
        <v>7</v>
      </c>
      <c r="W39" s="749">
        <f t="shared" si="2"/>
        <v>0</v>
      </c>
      <c r="X39" s="749">
        <f t="shared" si="2"/>
        <v>0</v>
      </c>
      <c r="Y39" s="749">
        <f>Y43+Y47+Y54</f>
        <v>121</v>
      </c>
      <c r="Z39" s="748"/>
    </row>
    <row r="40" spans="1:26" s="157" customFormat="1" ht="13.5">
      <c r="A40" s="45" t="s">
        <v>54</v>
      </c>
      <c r="B40" s="51" t="s">
        <v>64</v>
      </c>
      <c r="C40" s="53" t="s">
        <v>48</v>
      </c>
      <c r="D40" s="750">
        <v>3569.321736</v>
      </c>
      <c r="E40" s="751"/>
      <c r="F40" s="750">
        <f t="shared" si="1"/>
        <v>0</v>
      </c>
      <c r="G40" s="750">
        <f>G44+G48+G55</f>
        <v>1454.5815440000001</v>
      </c>
      <c r="H40" s="752"/>
      <c r="I40" s="752">
        <f aca="true" t="shared" si="3" ref="I40:Y40">I44+I48+I55</f>
        <v>0</v>
      </c>
      <c r="J40" s="750">
        <f t="shared" si="3"/>
        <v>631.849551</v>
      </c>
      <c r="K40" s="750"/>
      <c r="L40" s="750"/>
      <c r="M40" s="750">
        <f t="shared" si="3"/>
        <v>160</v>
      </c>
      <c r="N40" s="750"/>
      <c r="O40" s="750"/>
      <c r="P40" s="750">
        <f t="shared" si="3"/>
        <v>680</v>
      </c>
      <c r="Q40" s="750">
        <f t="shared" si="3"/>
        <v>0</v>
      </c>
      <c r="R40" s="750">
        <f t="shared" si="3"/>
        <v>0</v>
      </c>
      <c r="S40" s="750">
        <f t="shared" si="3"/>
        <v>1306.031</v>
      </c>
      <c r="T40" s="750">
        <f t="shared" si="3"/>
        <v>0</v>
      </c>
      <c r="U40" s="750">
        <f t="shared" si="3"/>
        <v>0</v>
      </c>
      <c r="V40" s="750">
        <f t="shared" si="3"/>
        <v>180.495498</v>
      </c>
      <c r="W40" s="752">
        <f t="shared" si="3"/>
        <v>0</v>
      </c>
      <c r="X40" s="750">
        <f t="shared" si="3"/>
        <v>0</v>
      </c>
      <c r="Y40" s="750">
        <f t="shared" si="3"/>
        <v>4412.957593</v>
      </c>
      <c r="Z40" s="753"/>
    </row>
    <row r="41" spans="1:26" s="157" customFormat="1" ht="13.5">
      <c r="A41" s="45" t="s">
        <v>54</v>
      </c>
      <c r="B41" s="51" t="s">
        <v>74</v>
      </c>
      <c r="C41" s="53" t="s">
        <v>48</v>
      </c>
      <c r="D41" s="750">
        <v>1605.3602500000002</v>
      </c>
      <c r="E41" s="751"/>
      <c r="F41" s="750">
        <f t="shared" si="1"/>
        <v>0</v>
      </c>
      <c r="G41" s="750">
        <f t="shared" si="1"/>
        <v>581.39525</v>
      </c>
      <c r="H41" s="752">
        <f>H45+H49+H56</f>
        <v>0</v>
      </c>
      <c r="I41" s="752">
        <f>I45+I49+I56</f>
        <v>0</v>
      </c>
      <c r="J41" s="750">
        <f>J45+J49+J56</f>
        <v>383.15700000000004</v>
      </c>
      <c r="K41" s="750"/>
      <c r="L41" s="750"/>
      <c r="M41" s="750">
        <f aca="true" t="shared" si="4" ref="M41:Y41">M45+M49+M56</f>
        <v>0</v>
      </c>
      <c r="N41" s="750"/>
      <c r="O41" s="750"/>
      <c r="P41" s="750">
        <f t="shared" si="4"/>
        <v>0</v>
      </c>
      <c r="Q41" s="750">
        <f t="shared" si="4"/>
        <v>0</v>
      </c>
      <c r="R41" s="750">
        <f t="shared" si="4"/>
        <v>0</v>
      </c>
      <c r="S41" s="750">
        <f t="shared" si="4"/>
        <v>632.808</v>
      </c>
      <c r="T41" s="750">
        <f t="shared" si="4"/>
        <v>0</v>
      </c>
      <c r="U41" s="750">
        <f t="shared" si="4"/>
        <v>0</v>
      </c>
      <c r="V41" s="750">
        <f t="shared" si="4"/>
        <v>8</v>
      </c>
      <c r="W41" s="750">
        <f t="shared" si="4"/>
        <v>0</v>
      </c>
      <c r="X41" s="750">
        <f t="shared" si="4"/>
        <v>0</v>
      </c>
      <c r="Y41" s="750">
        <f t="shared" si="4"/>
        <v>1605.3602500000002</v>
      </c>
      <c r="Z41" s="753"/>
    </row>
    <row r="42" spans="1:26" s="157" customFormat="1" ht="13.5">
      <c r="A42" s="45" t="s">
        <v>54</v>
      </c>
      <c r="B42" s="51" t="s">
        <v>183</v>
      </c>
      <c r="C42" s="53" t="s">
        <v>15</v>
      </c>
      <c r="D42" s="750">
        <v>3683.43075</v>
      </c>
      <c r="E42" s="751"/>
      <c r="F42" s="750"/>
      <c r="G42" s="750">
        <f>G46+G53+G57</f>
        <v>1484.81965</v>
      </c>
      <c r="H42" s="750"/>
      <c r="I42" s="750"/>
      <c r="J42" s="750">
        <f>J46+J53+J57</f>
        <v>491.0875</v>
      </c>
      <c r="K42" s="750"/>
      <c r="L42" s="750"/>
      <c r="M42" s="750">
        <f>M46+M50+M57</f>
        <v>99.924</v>
      </c>
      <c r="N42" s="750"/>
      <c r="O42" s="750"/>
      <c r="P42" s="750">
        <f>P46+P50+P57</f>
        <v>441.924</v>
      </c>
      <c r="Q42" s="750"/>
      <c r="R42" s="750"/>
      <c r="S42" s="750">
        <f>S46+S53+S57</f>
        <v>1577.6</v>
      </c>
      <c r="T42" s="750"/>
      <c r="U42" s="750"/>
      <c r="V42" s="750">
        <f>V46+V53+V57</f>
        <v>135.19899999999998</v>
      </c>
      <c r="W42" s="750">
        <f>W46+W53+W57</f>
        <v>0</v>
      </c>
      <c r="X42" s="750">
        <f>X46+X53+X57</f>
        <v>0</v>
      </c>
      <c r="Y42" s="750">
        <f>Y46+Y53+Y57</f>
        <v>4230.55415</v>
      </c>
      <c r="Z42" s="753"/>
    </row>
    <row r="43" spans="1:26" s="118" customFormat="1" ht="25.5">
      <c r="A43" s="754">
        <v>2</v>
      </c>
      <c r="B43" s="142" t="s">
        <v>185</v>
      </c>
      <c r="C43" s="115" t="s">
        <v>61</v>
      </c>
      <c r="D43" s="116">
        <v>48</v>
      </c>
      <c r="E43" s="50"/>
      <c r="F43" s="50"/>
      <c r="G43" s="50">
        <v>23</v>
      </c>
      <c r="H43" s="117"/>
      <c r="I43" s="50"/>
      <c r="J43" s="50">
        <v>8</v>
      </c>
      <c r="K43" s="44"/>
      <c r="L43" s="755"/>
      <c r="M43" s="755">
        <v>2</v>
      </c>
      <c r="N43" s="44"/>
      <c r="O43" s="755"/>
      <c r="P43" s="755">
        <v>3</v>
      </c>
      <c r="Q43" s="44"/>
      <c r="R43" s="755">
        <v>0</v>
      </c>
      <c r="S43" s="755">
        <v>1</v>
      </c>
      <c r="T43" s="44"/>
      <c r="U43" s="755"/>
      <c r="V43" s="755">
        <v>5</v>
      </c>
      <c r="W43" s="756">
        <f t="shared" si="0"/>
        <v>0</v>
      </c>
      <c r="X43" s="756">
        <f t="shared" si="0"/>
        <v>0</v>
      </c>
      <c r="Y43" s="756">
        <f t="shared" si="0"/>
        <v>42</v>
      </c>
      <c r="Z43" s="757"/>
    </row>
    <row r="44" spans="1:26" s="157" customFormat="1" ht="12.75">
      <c r="A44" s="45" t="s">
        <v>54</v>
      </c>
      <c r="B44" s="51" t="s">
        <v>73</v>
      </c>
      <c r="C44" s="53" t="s">
        <v>48</v>
      </c>
      <c r="D44" s="758">
        <v>2258.362736</v>
      </c>
      <c r="E44" s="159"/>
      <c r="F44" s="158"/>
      <c r="G44" s="158">
        <v>496.730266</v>
      </c>
      <c r="H44" s="159"/>
      <c r="I44" s="159"/>
      <c r="J44" s="158">
        <v>69.32</v>
      </c>
      <c r="K44" s="764"/>
      <c r="L44" s="764"/>
      <c r="M44" s="764">
        <v>160</v>
      </c>
      <c r="N44" s="764"/>
      <c r="O44" s="764"/>
      <c r="P44" s="764">
        <v>680</v>
      </c>
      <c r="Q44" s="51"/>
      <c r="R44" s="759">
        <v>0</v>
      </c>
      <c r="S44" s="760">
        <v>1306.031</v>
      </c>
      <c r="T44" s="764"/>
      <c r="U44" s="760"/>
      <c r="V44" s="760">
        <v>152.705498</v>
      </c>
      <c r="W44" s="519">
        <f t="shared" si="0"/>
        <v>0</v>
      </c>
      <c r="X44" s="751">
        <f t="shared" si="0"/>
        <v>0</v>
      </c>
      <c r="Y44" s="751">
        <f t="shared" si="0"/>
        <v>2864.7867640000004</v>
      </c>
      <c r="Z44" s="758"/>
    </row>
    <row r="45" spans="1:26" s="157" customFormat="1" ht="12.75">
      <c r="A45" s="45" t="s">
        <v>54</v>
      </c>
      <c r="B45" s="51" t="s">
        <v>74</v>
      </c>
      <c r="C45" s="53" t="s">
        <v>48</v>
      </c>
      <c r="D45" s="762">
        <v>721.039</v>
      </c>
      <c r="E45" s="159"/>
      <c r="F45" s="763"/>
      <c r="G45" s="158">
        <v>72.571</v>
      </c>
      <c r="H45" s="159"/>
      <c r="I45" s="759"/>
      <c r="J45" s="760">
        <v>15.66</v>
      </c>
      <c r="K45" s="51"/>
      <c r="L45" s="759"/>
      <c r="M45" s="759"/>
      <c r="N45" s="51"/>
      <c r="O45" s="759"/>
      <c r="P45" s="759"/>
      <c r="Q45" s="51"/>
      <c r="R45" s="760">
        <v>0</v>
      </c>
      <c r="S45" s="760">
        <v>632.808</v>
      </c>
      <c r="T45" s="51"/>
      <c r="U45" s="759"/>
      <c r="V45" s="759"/>
      <c r="W45" s="519">
        <f aca="true" t="shared" si="5" ref="W45:Y46">T45+Q45+N45+K45+H45+E45</f>
        <v>0</v>
      </c>
      <c r="X45" s="751">
        <f t="shared" si="5"/>
        <v>0</v>
      </c>
      <c r="Y45" s="751">
        <f t="shared" si="5"/>
        <v>721.039</v>
      </c>
      <c r="Z45" s="758"/>
    </row>
    <row r="46" spans="1:26" s="157" customFormat="1" ht="12.75">
      <c r="A46" s="45" t="s">
        <v>54</v>
      </c>
      <c r="B46" s="51" t="s">
        <v>183</v>
      </c>
      <c r="C46" s="53" t="s">
        <v>15</v>
      </c>
      <c r="D46" s="762">
        <v>2298.51485</v>
      </c>
      <c r="E46" s="159"/>
      <c r="F46" s="763"/>
      <c r="G46" s="158">
        <v>421.7068</v>
      </c>
      <c r="H46" s="159"/>
      <c r="I46" s="759"/>
      <c r="J46" s="760">
        <v>27.9115</v>
      </c>
      <c r="K46" s="51"/>
      <c r="L46" s="51"/>
      <c r="M46" s="51">
        <v>99.924</v>
      </c>
      <c r="N46" s="51"/>
      <c r="O46" s="51"/>
      <c r="P46" s="51">
        <v>441.924</v>
      </c>
      <c r="Q46" s="51"/>
      <c r="R46" s="760"/>
      <c r="S46" s="760">
        <v>1577.6</v>
      </c>
      <c r="T46" s="51"/>
      <c r="U46" s="759"/>
      <c r="V46" s="760">
        <v>106.195</v>
      </c>
      <c r="W46" s="519">
        <f t="shared" si="5"/>
        <v>0</v>
      </c>
      <c r="X46" s="751">
        <f t="shared" si="5"/>
        <v>0</v>
      </c>
      <c r="Y46" s="751">
        <f t="shared" si="5"/>
        <v>2675.2613</v>
      </c>
      <c r="Z46" s="758"/>
    </row>
    <row r="47" spans="1:26" s="118" customFormat="1" ht="12.75">
      <c r="A47" s="115">
        <v>3</v>
      </c>
      <c r="B47" s="44" t="s">
        <v>75</v>
      </c>
      <c r="C47" s="115" t="s">
        <v>61</v>
      </c>
      <c r="D47" s="116">
        <v>46</v>
      </c>
      <c r="E47" s="50"/>
      <c r="F47" s="50"/>
      <c r="G47" s="50">
        <v>35</v>
      </c>
      <c r="H47" s="44"/>
      <c r="I47" s="50"/>
      <c r="J47" s="116">
        <v>24</v>
      </c>
      <c r="K47" s="44"/>
      <c r="L47" s="755"/>
      <c r="M47" s="755"/>
      <c r="N47" s="44"/>
      <c r="O47" s="755"/>
      <c r="P47" s="755"/>
      <c r="Q47" s="44"/>
      <c r="R47" s="755"/>
      <c r="S47" s="755"/>
      <c r="T47" s="44"/>
      <c r="U47" s="755"/>
      <c r="V47" s="755">
        <v>2</v>
      </c>
      <c r="W47" s="756">
        <f t="shared" si="0"/>
        <v>0</v>
      </c>
      <c r="X47" s="756">
        <f t="shared" si="0"/>
        <v>0</v>
      </c>
      <c r="Y47" s="756">
        <f t="shared" si="0"/>
        <v>61</v>
      </c>
      <c r="Z47" s="757"/>
    </row>
    <row r="48" spans="1:26" s="157" customFormat="1" ht="12.75">
      <c r="A48" s="45" t="s">
        <v>54</v>
      </c>
      <c r="B48" s="51" t="s">
        <v>73</v>
      </c>
      <c r="C48" s="53" t="s">
        <v>48</v>
      </c>
      <c r="D48" s="758">
        <v>1016.986</v>
      </c>
      <c r="E48" s="159"/>
      <c r="F48" s="158"/>
      <c r="G48" s="158">
        <v>794.414974</v>
      </c>
      <c r="H48" s="764"/>
      <c r="I48" s="158"/>
      <c r="J48" s="764">
        <v>431.992551</v>
      </c>
      <c r="K48" s="51"/>
      <c r="L48" s="759"/>
      <c r="M48" s="759"/>
      <c r="N48" s="51"/>
      <c r="O48" s="759"/>
      <c r="P48" s="759"/>
      <c r="Q48" s="51"/>
      <c r="R48" s="759"/>
      <c r="S48" s="759"/>
      <c r="T48" s="51"/>
      <c r="U48" s="759"/>
      <c r="V48" s="760">
        <v>27.79</v>
      </c>
      <c r="W48" s="519">
        <f t="shared" si="0"/>
        <v>0</v>
      </c>
      <c r="X48" s="751">
        <f t="shared" si="0"/>
        <v>0</v>
      </c>
      <c r="Y48" s="751">
        <f t="shared" si="0"/>
        <v>1254.197525</v>
      </c>
      <c r="Z48" s="758"/>
    </row>
    <row r="49" spans="1:26" s="157" customFormat="1" ht="12.75">
      <c r="A49" s="45" t="s">
        <v>54</v>
      </c>
      <c r="B49" s="51" t="s">
        <v>74</v>
      </c>
      <c r="C49" s="53" t="s">
        <v>48</v>
      </c>
      <c r="D49" s="795">
        <v>717.7592500000001</v>
      </c>
      <c r="E49" s="159"/>
      <c r="F49" s="158"/>
      <c r="G49" s="158">
        <v>409.26225</v>
      </c>
      <c r="H49" s="764"/>
      <c r="I49" s="158"/>
      <c r="J49" s="764">
        <v>300.497</v>
      </c>
      <c r="K49" s="51"/>
      <c r="L49" s="759"/>
      <c r="M49" s="759"/>
      <c r="N49" s="51"/>
      <c r="O49" s="759"/>
      <c r="P49" s="759"/>
      <c r="Q49" s="51"/>
      <c r="R49" s="759"/>
      <c r="S49" s="759"/>
      <c r="T49" s="51"/>
      <c r="U49" s="759"/>
      <c r="V49" s="760">
        <v>8</v>
      </c>
      <c r="W49" s="519">
        <f t="shared" si="0"/>
        <v>0</v>
      </c>
      <c r="X49" s="751">
        <f t="shared" si="0"/>
        <v>0</v>
      </c>
      <c r="Y49" s="751">
        <f t="shared" si="0"/>
        <v>717.7592500000001</v>
      </c>
      <c r="Z49" s="758"/>
    </row>
    <row r="50" spans="1:26" s="157" customFormat="1" ht="12.75">
      <c r="A50" s="45" t="s">
        <v>54</v>
      </c>
      <c r="B50" s="51" t="s">
        <v>76</v>
      </c>
      <c r="C50" s="53" t="s">
        <v>48</v>
      </c>
      <c r="D50" s="758" t="s">
        <v>178</v>
      </c>
      <c r="E50" s="159"/>
      <c r="F50" s="158"/>
      <c r="G50" s="765" t="s">
        <v>178</v>
      </c>
      <c r="H50" s="158"/>
      <c r="I50" s="760"/>
      <c r="J50" s="765" t="s">
        <v>178</v>
      </c>
      <c r="K50" s="51"/>
      <c r="L50" s="759"/>
      <c r="M50" s="759"/>
      <c r="N50" s="51"/>
      <c r="O50" s="759"/>
      <c r="P50" s="759"/>
      <c r="Q50" s="51"/>
      <c r="R50" s="759"/>
      <c r="S50" s="759"/>
      <c r="T50" s="51"/>
      <c r="U50" s="759"/>
      <c r="V50" s="766" t="s">
        <v>178</v>
      </c>
      <c r="W50" s="519">
        <f t="shared" si="0"/>
        <v>0</v>
      </c>
      <c r="X50" s="751">
        <f t="shared" si="0"/>
        <v>0</v>
      </c>
      <c r="Y50" s="766" t="s">
        <v>178</v>
      </c>
      <c r="Z50" s="758"/>
    </row>
    <row r="51" spans="1:26" s="157" customFormat="1" ht="12.75">
      <c r="A51" s="45" t="s">
        <v>54</v>
      </c>
      <c r="B51" s="51" t="s">
        <v>77</v>
      </c>
      <c r="C51" s="53" t="s">
        <v>78</v>
      </c>
      <c r="D51" s="767">
        <v>2609</v>
      </c>
      <c r="E51" s="51"/>
      <c r="F51" s="767"/>
      <c r="G51" s="768">
        <v>1281</v>
      </c>
      <c r="H51" s="158"/>
      <c r="I51" s="759"/>
      <c r="J51" s="768">
        <v>1312</v>
      </c>
      <c r="K51" s="51"/>
      <c r="L51" s="759"/>
      <c r="M51" s="759"/>
      <c r="N51" s="51"/>
      <c r="O51" s="759"/>
      <c r="P51" s="759"/>
      <c r="Q51" s="51"/>
      <c r="R51" s="759"/>
      <c r="S51" s="759"/>
      <c r="T51" s="51"/>
      <c r="U51" s="759"/>
      <c r="V51" s="802">
        <v>16</v>
      </c>
      <c r="W51" s="519">
        <f t="shared" si="0"/>
        <v>0</v>
      </c>
      <c r="X51" s="751">
        <f t="shared" si="0"/>
        <v>0</v>
      </c>
      <c r="Y51" s="519">
        <f t="shared" si="0"/>
        <v>2609</v>
      </c>
      <c r="Z51" s="758"/>
    </row>
    <row r="52" spans="1:26" s="157" customFormat="1" ht="12.75">
      <c r="A52" s="45" t="s">
        <v>54</v>
      </c>
      <c r="B52" s="51" t="s">
        <v>79</v>
      </c>
      <c r="C52" s="53" t="s">
        <v>48</v>
      </c>
      <c r="D52" s="762" t="s">
        <v>178</v>
      </c>
      <c r="E52" s="51"/>
      <c r="F52" s="758"/>
      <c r="G52" s="765" t="s">
        <v>178</v>
      </c>
      <c r="H52" s="158"/>
      <c r="I52" s="760"/>
      <c r="J52" s="765" t="s">
        <v>178</v>
      </c>
      <c r="K52" s="51"/>
      <c r="L52" s="759"/>
      <c r="M52" s="759"/>
      <c r="N52" s="51"/>
      <c r="O52" s="759"/>
      <c r="P52" s="759"/>
      <c r="Q52" s="51"/>
      <c r="R52" s="759"/>
      <c r="S52" s="759"/>
      <c r="T52" s="51"/>
      <c r="U52" s="761"/>
      <c r="V52" s="766" t="s">
        <v>178</v>
      </c>
      <c r="W52" s="519">
        <f t="shared" si="0"/>
        <v>0</v>
      </c>
      <c r="X52" s="751">
        <f t="shared" si="0"/>
        <v>0</v>
      </c>
      <c r="Y52" s="769" t="s">
        <v>178</v>
      </c>
      <c r="Z52" s="758"/>
    </row>
    <row r="53" spans="1:26" s="157" customFormat="1" ht="12.75">
      <c r="A53" s="45" t="s">
        <v>54</v>
      </c>
      <c r="B53" s="51" t="s">
        <v>183</v>
      </c>
      <c r="C53" s="53" t="s">
        <v>15</v>
      </c>
      <c r="D53" s="762">
        <v>1191.411</v>
      </c>
      <c r="E53" s="51"/>
      <c r="F53" s="758"/>
      <c r="G53" s="765">
        <v>1015.42805</v>
      </c>
      <c r="H53" s="158"/>
      <c r="I53" s="760"/>
      <c r="J53" s="765">
        <v>317.258</v>
      </c>
      <c r="K53" s="51"/>
      <c r="L53" s="759"/>
      <c r="M53" s="759"/>
      <c r="N53" s="51"/>
      <c r="O53" s="759"/>
      <c r="P53" s="759"/>
      <c r="Q53" s="51"/>
      <c r="R53" s="759"/>
      <c r="S53" s="759"/>
      <c r="T53" s="51"/>
      <c r="U53" s="761"/>
      <c r="V53" s="766">
        <v>29.004</v>
      </c>
      <c r="W53" s="519"/>
      <c r="X53" s="751"/>
      <c r="Y53" s="751">
        <f t="shared" si="0"/>
        <v>1361.69005</v>
      </c>
      <c r="Z53" s="758"/>
    </row>
    <row r="54" spans="1:26" s="118" customFormat="1" ht="12.75">
      <c r="A54" s="115">
        <v>4</v>
      </c>
      <c r="B54" s="142" t="s">
        <v>80</v>
      </c>
      <c r="C54" s="115"/>
      <c r="D54" s="116">
        <v>18</v>
      </c>
      <c r="E54" s="44"/>
      <c r="F54" s="794"/>
      <c r="G54" s="770">
        <v>12</v>
      </c>
      <c r="H54" s="117"/>
      <c r="I54" s="771"/>
      <c r="J54" s="770">
        <v>6</v>
      </c>
      <c r="K54" s="44"/>
      <c r="L54" s="755"/>
      <c r="M54" s="755"/>
      <c r="N54" s="44"/>
      <c r="O54" s="755"/>
      <c r="P54" s="755"/>
      <c r="Q54" s="44"/>
      <c r="R54" s="755"/>
      <c r="S54" s="755"/>
      <c r="T54" s="44"/>
      <c r="U54" s="772"/>
      <c r="V54" s="772"/>
      <c r="W54" s="519">
        <f t="shared" si="0"/>
        <v>0</v>
      </c>
      <c r="X54" s="751">
        <f t="shared" si="0"/>
        <v>0</v>
      </c>
      <c r="Y54" s="756">
        <f t="shared" si="0"/>
        <v>18</v>
      </c>
      <c r="Z54" s="757"/>
    </row>
    <row r="55" spans="1:26" s="157" customFormat="1" ht="12.75">
      <c r="A55" s="45" t="s">
        <v>54</v>
      </c>
      <c r="B55" s="51" t="s">
        <v>73</v>
      </c>
      <c r="C55" s="53" t="s">
        <v>48</v>
      </c>
      <c r="D55" s="762">
        <v>293.973</v>
      </c>
      <c r="E55" s="51"/>
      <c r="F55" s="51"/>
      <c r="G55" s="765">
        <v>163.436304</v>
      </c>
      <c r="H55" s="158"/>
      <c r="I55" s="760"/>
      <c r="J55" s="765">
        <v>130.537</v>
      </c>
      <c r="K55" s="51"/>
      <c r="L55" s="759"/>
      <c r="M55" s="759"/>
      <c r="N55" s="51"/>
      <c r="O55" s="759"/>
      <c r="P55" s="759"/>
      <c r="Q55" s="51"/>
      <c r="R55" s="759"/>
      <c r="S55" s="759"/>
      <c r="T55" s="51"/>
      <c r="U55" s="761"/>
      <c r="V55" s="761"/>
      <c r="W55" s="519">
        <f t="shared" si="0"/>
        <v>0</v>
      </c>
      <c r="X55" s="751">
        <f t="shared" si="0"/>
        <v>0</v>
      </c>
      <c r="Y55" s="751">
        <f t="shared" si="0"/>
        <v>293.973304</v>
      </c>
      <c r="Z55" s="758"/>
    </row>
    <row r="56" spans="1:26" s="157" customFormat="1" ht="12.75">
      <c r="A56" s="45" t="s">
        <v>54</v>
      </c>
      <c r="B56" s="51" t="s">
        <v>74</v>
      </c>
      <c r="C56" s="53" t="s">
        <v>48</v>
      </c>
      <c r="D56" s="762">
        <v>166.562</v>
      </c>
      <c r="E56" s="51"/>
      <c r="F56" s="51"/>
      <c r="G56" s="765">
        <v>99.562</v>
      </c>
      <c r="H56" s="158"/>
      <c r="I56" s="760"/>
      <c r="J56" s="765">
        <v>67</v>
      </c>
      <c r="K56" s="51"/>
      <c r="L56" s="759"/>
      <c r="M56" s="759"/>
      <c r="N56" s="51"/>
      <c r="O56" s="759"/>
      <c r="P56" s="759"/>
      <c r="Q56" s="51"/>
      <c r="R56" s="759"/>
      <c r="S56" s="759"/>
      <c r="T56" s="51"/>
      <c r="U56" s="761"/>
      <c r="V56" s="761"/>
      <c r="W56" s="519">
        <f t="shared" si="0"/>
        <v>0</v>
      </c>
      <c r="X56" s="751">
        <f t="shared" si="0"/>
        <v>0</v>
      </c>
      <c r="Y56" s="751">
        <f t="shared" si="0"/>
        <v>166.562</v>
      </c>
      <c r="Z56" s="758"/>
    </row>
    <row r="57" spans="1:26" s="157" customFormat="1" ht="12.75">
      <c r="A57" s="45" t="s">
        <v>54</v>
      </c>
      <c r="B57" s="51" t="s">
        <v>183</v>
      </c>
      <c r="C57" s="53" t="s">
        <v>15</v>
      </c>
      <c r="D57" s="762">
        <v>193.50490000000002</v>
      </c>
      <c r="E57" s="51"/>
      <c r="F57" s="51"/>
      <c r="G57" s="765">
        <v>47.68479999999994</v>
      </c>
      <c r="H57" s="158"/>
      <c r="I57" s="760"/>
      <c r="J57" s="765">
        <v>145.918</v>
      </c>
      <c r="K57" s="51"/>
      <c r="L57" s="759"/>
      <c r="M57" s="759"/>
      <c r="N57" s="51"/>
      <c r="O57" s="759"/>
      <c r="P57" s="759"/>
      <c r="Q57" s="51"/>
      <c r="R57" s="759"/>
      <c r="S57" s="759"/>
      <c r="T57" s="51"/>
      <c r="U57" s="761"/>
      <c r="V57" s="761"/>
      <c r="W57" s="519"/>
      <c r="X57" s="751"/>
      <c r="Y57" s="751">
        <f>V57+S57+P57+M57+J57+G57</f>
        <v>193.60279999999995</v>
      </c>
      <c r="Z57" s="758"/>
    </row>
    <row r="58" spans="1:26" s="593" customFormat="1" ht="25.5">
      <c r="A58" s="588" t="s">
        <v>81</v>
      </c>
      <c r="B58" s="589" t="s">
        <v>82</v>
      </c>
      <c r="C58" s="588"/>
      <c r="D58" s="590"/>
      <c r="E58" s="591"/>
      <c r="F58" s="554"/>
      <c r="G58" s="554"/>
      <c r="H58" s="592"/>
      <c r="I58" s="555"/>
      <c r="J58" s="555"/>
      <c r="K58" s="591"/>
      <c r="L58" s="555"/>
      <c r="M58" s="555"/>
      <c r="N58" s="591"/>
      <c r="O58" s="555"/>
      <c r="P58" s="555"/>
      <c r="Q58" s="591"/>
      <c r="R58" s="555"/>
      <c r="S58" s="555"/>
      <c r="T58" s="591"/>
      <c r="U58" s="555"/>
      <c r="V58" s="555"/>
      <c r="W58" s="622"/>
      <c r="X58" s="622"/>
      <c r="Y58" s="622"/>
      <c r="Z58" s="560"/>
    </row>
    <row r="59" spans="1:26" s="701" customFormat="1" ht="12.75">
      <c r="A59" s="642">
        <v>1</v>
      </c>
      <c r="B59" s="643" t="s">
        <v>83</v>
      </c>
      <c r="C59" s="642" t="s">
        <v>84</v>
      </c>
      <c r="D59" s="645">
        <v>247049</v>
      </c>
      <c r="E59" s="645">
        <f>E60+E61</f>
        <v>3633</v>
      </c>
      <c r="F59" s="645">
        <f>F60+F61</f>
        <v>16338</v>
      </c>
      <c r="G59" s="645">
        <f>G60+G61</f>
        <v>4035779</v>
      </c>
      <c r="H59" s="645"/>
      <c r="I59" s="646">
        <v>0</v>
      </c>
      <c r="J59" s="646">
        <v>0</v>
      </c>
      <c r="K59" s="647"/>
      <c r="L59" s="646">
        <v>0</v>
      </c>
      <c r="M59" s="646">
        <v>0</v>
      </c>
      <c r="N59" s="647"/>
      <c r="O59" s="646">
        <v>0</v>
      </c>
      <c r="P59" s="646">
        <v>0</v>
      </c>
      <c r="Q59" s="647"/>
      <c r="R59" s="646">
        <v>0</v>
      </c>
      <c r="S59" s="646">
        <v>0</v>
      </c>
      <c r="T59" s="647"/>
      <c r="U59" s="646">
        <v>0</v>
      </c>
      <c r="V59" s="646">
        <v>0</v>
      </c>
      <c r="W59" s="693">
        <f>T59+Q59+N59+K59+H59+E59</f>
        <v>3633</v>
      </c>
      <c r="X59" s="693">
        <f>U59+R59+O59+L59+I59+F59</f>
        <v>16338</v>
      </c>
      <c r="Y59" s="693">
        <f>V59+S59+P59+M59+J59+G59</f>
        <v>4035779</v>
      </c>
      <c r="Z59" s="660"/>
    </row>
    <row r="60" spans="1:26" s="700" customFormat="1" ht="12.75">
      <c r="A60" s="594" t="s">
        <v>54</v>
      </c>
      <c r="B60" s="773" t="s">
        <v>85</v>
      </c>
      <c r="C60" s="572" t="s">
        <v>84</v>
      </c>
      <c r="D60" s="654">
        <v>123813</v>
      </c>
      <c r="E60" s="654">
        <v>1808</v>
      </c>
      <c r="F60" s="654">
        <v>7645</v>
      </c>
      <c r="G60" s="732">
        <v>2033075</v>
      </c>
      <c r="H60" s="645"/>
      <c r="I60" s="656">
        <v>0</v>
      </c>
      <c r="J60" s="656">
        <v>0</v>
      </c>
      <c r="K60" s="595"/>
      <c r="L60" s="656">
        <v>0</v>
      </c>
      <c r="M60" s="656">
        <v>0</v>
      </c>
      <c r="N60" s="595"/>
      <c r="O60" s="656">
        <v>0</v>
      </c>
      <c r="P60" s="656">
        <v>0</v>
      </c>
      <c r="Q60" s="595"/>
      <c r="R60" s="656">
        <v>0</v>
      </c>
      <c r="S60" s="656">
        <v>0</v>
      </c>
      <c r="T60" s="595"/>
      <c r="U60" s="656">
        <v>0</v>
      </c>
      <c r="V60" s="656">
        <v>0</v>
      </c>
      <c r="W60" s="728">
        <f t="shared" si="0"/>
        <v>1808</v>
      </c>
      <c r="X60" s="728">
        <f t="shared" si="0"/>
        <v>7645</v>
      </c>
      <c r="Y60" s="728">
        <f>V60+S60+P60+M60+J60+G60</f>
        <v>2033075</v>
      </c>
      <c r="Z60" s="732"/>
    </row>
    <row r="61" spans="1:26" s="700" customFormat="1" ht="12.75">
      <c r="A61" s="594" t="s">
        <v>54</v>
      </c>
      <c r="B61" s="595" t="s">
        <v>86</v>
      </c>
      <c r="C61" s="572" t="s">
        <v>84</v>
      </c>
      <c r="D61" s="654">
        <v>123236</v>
      </c>
      <c r="E61" s="654">
        <v>1825</v>
      </c>
      <c r="F61" s="654">
        <v>8693</v>
      </c>
      <c r="G61" s="732">
        <v>2002704</v>
      </c>
      <c r="H61" s="645"/>
      <c r="I61" s="656">
        <v>0</v>
      </c>
      <c r="J61" s="656">
        <v>0</v>
      </c>
      <c r="K61" s="595"/>
      <c r="L61" s="656">
        <v>0</v>
      </c>
      <c r="M61" s="656">
        <v>0</v>
      </c>
      <c r="N61" s="595"/>
      <c r="O61" s="656">
        <v>0</v>
      </c>
      <c r="P61" s="656">
        <v>0</v>
      </c>
      <c r="Q61" s="595"/>
      <c r="R61" s="656">
        <v>0</v>
      </c>
      <c r="S61" s="656">
        <v>0</v>
      </c>
      <c r="T61" s="595"/>
      <c r="U61" s="656">
        <v>0</v>
      </c>
      <c r="V61" s="656">
        <v>0</v>
      </c>
      <c r="W61" s="728">
        <f t="shared" si="0"/>
        <v>1825</v>
      </c>
      <c r="X61" s="728">
        <f t="shared" si="0"/>
        <v>8693</v>
      </c>
      <c r="Y61" s="728">
        <f>V61+S61+P61+M61+J61+G61</f>
        <v>2002704</v>
      </c>
      <c r="Z61" s="732"/>
    </row>
    <row r="62" spans="1:26" s="701" customFormat="1" ht="12.75">
      <c r="A62" s="642">
        <v>2</v>
      </c>
      <c r="B62" s="647" t="s">
        <v>87</v>
      </c>
      <c r="C62" s="642" t="s">
        <v>84</v>
      </c>
      <c r="D62" s="645">
        <v>35531</v>
      </c>
      <c r="E62" s="645">
        <f>E63+E64</f>
        <v>1819</v>
      </c>
      <c r="F62" s="645">
        <f>F63+F64</f>
        <v>7218</v>
      </c>
      <c r="G62" s="645">
        <f>G63+G64</f>
        <v>496800</v>
      </c>
      <c r="H62" s="645"/>
      <c r="I62" s="646">
        <v>0</v>
      </c>
      <c r="J62" s="646">
        <v>0</v>
      </c>
      <c r="K62" s="647"/>
      <c r="L62" s="646">
        <v>0</v>
      </c>
      <c r="M62" s="646">
        <v>0</v>
      </c>
      <c r="N62" s="647"/>
      <c r="O62" s="646">
        <v>0</v>
      </c>
      <c r="P62" s="646">
        <v>0</v>
      </c>
      <c r="Q62" s="647"/>
      <c r="R62" s="646">
        <v>0</v>
      </c>
      <c r="S62" s="646">
        <v>0</v>
      </c>
      <c r="T62" s="647"/>
      <c r="U62" s="646">
        <v>0</v>
      </c>
      <c r="V62" s="646">
        <v>0</v>
      </c>
      <c r="W62" s="693">
        <f t="shared" si="0"/>
        <v>1819</v>
      </c>
      <c r="X62" s="693">
        <f t="shared" si="0"/>
        <v>7218</v>
      </c>
      <c r="Y62" s="693">
        <f>V62+S62+P62+M62+J62+G62</f>
        <v>496800</v>
      </c>
      <c r="Z62" s="660"/>
    </row>
    <row r="63" spans="1:26" s="700" customFormat="1" ht="12.75">
      <c r="A63" s="594" t="s">
        <v>54</v>
      </c>
      <c r="B63" s="773" t="s">
        <v>85</v>
      </c>
      <c r="C63" s="572" t="s">
        <v>84</v>
      </c>
      <c r="D63" s="654">
        <v>18117</v>
      </c>
      <c r="E63" s="654">
        <v>924</v>
      </c>
      <c r="F63" s="654">
        <v>3653</v>
      </c>
      <c r="G63" s="732">
        <v>248408</v>
      </c>
      <c r="H63" s="645"/>
      <c r="I63" s="656">
        <v>0</v>
      </c>
      <c r="J63" s="656">
        <v>0</v>
      </c>
      <c r="K63" s="595"/>
      <c r="L63" s="656">
        <v>0</v>
      </c>
      <c r="M63" s="656">
        <v>0</v>
      </c>
      <c r="N63" s="595"/>
      <c r="O63" s="656">
        <v>0</v>
      </c>
      <c r="P63" s="656">
        <v>0</v>
      </c>
      <c r="Q63" s="595"/>
      <c r="R63" s="656">
        <v>0</v>
      </c>
      <c r="S63" s="656">
        <v>0</v>
      </c>
      <c r="T63" s="595"/>
      <c r="U63" s="656">
        <v>0</v>
      </c>
      <c r="V63" s="656">
        <v>0</v>
      </c>
      <c r="W63" s="728">
        <f t="shared" si="0"/>
        <v>924</v>
      </c>
      <c r="X63" s="728">
        <f t="shared" si="0"/>
        <v>3653</v>
      </c>
      <c r="Y63" s="728">
        <f>V63+S63+P63+M63+J63+G63</f>
        <v>248408</v>
      </c>
      <c r="Z63" s="732"/>
    </row>
    <row r="64" spans="1:26" s="700" customFormat="1" ht="12.75">
      <c r="A64" s="594" t="s">
        <v>54</v>
      </c>
      <c r="B64" s="595" t="s">
        <v>86</v>
      </c>
      <c r="C64" s="572" t="s">
        <v>84</v>
      </c>
      <c r="D64" s="654">
        <v>17414</v>
      </c>
      <c r="E64" s="654">
        <v>895</v>
      </c>
      <c r="F64" s="654">
        <v>3565</v>
      </c>
      <c r="G64" s="732">
        <v>248392</v>
      </c>
      <c r="H64" s="645"/>
      <c r="I64" s="656">
        <v>0</v>
      </c>
      <c r="J64" s="656">
        <v>0</v>
      </c>
      <c r="K64" s="595"/>
      <c r="L64" s="656">
        <v>0</v>
      </c>
      <c r="M64" s="656">
        <v>0</v>
      </c>
      <c r="N64" s="595"/>
      <c r="O64" s="656">
        <v>0</v>
      </c>
      <c r="P64" s="656">
        <v>0</v>
      </c>
      <c r="Q64" s="595"/>
      <c r="R64" s="656">
        <v>0</v>
      </c>
      <c r="S64" s="656">
        <v>0</v>
      </c>
      <c r="T64" s="595"/>
      <c r="U64" s="656">
        <v>0</v>
      </c>
      <c r="V64" s="656">
        <v>0</v>
      </c>
      <c r="W64" s="728">
        <f t="shared" si="0"/>
        <v>895</v>
      </c>
      <c r="X64" s="728">
        <f t="shared" si="0"/>
        <v>3565</v>
      </c>
      <c r="Y64" s="728">
        <f t="shared" si="0"/>
        <v>248392</v>
      </c>
      <c r="Z64" s="732"/>
    </row>
    <row r="65" spans="1:26" s="701" customFormat="1" ht="12.75">
      <c r="A65" s="642">
        <v>3</v>
      </c>
      <c r="B65" s="647" t="s">
        <v>88</v>
      </c>
      <c r="C65" s="642" t="s">
        <v>154</v>
      </c>
      <c r="D65" s="733">
        <v>202.518</v>
      </c>
      <c r="E65" s="733">
        <f>E66+E67</f>
        <v>19.833275829999998</v>
      </c>
      <c r="F65" s="733">
        <f>F66+F67</f>
        <v>100.9217744</v>
      </c>
      <c r="G65" s="733">
        <f>G66+G67</f>
        <v>2398.3517628778636</v>
      </c>
      <c r="H65" s="677"/>
      <c r="I65" s="646">
        <v>0</v>
      </c>
      <c r="J65" s="646">
        <v>0</v>
      </c>
      <c r="K65" s="647"/>
      <c r="L65" s="646">
        <v>0</v>
      </c>
      <c r="M65" s="646">
        <v>0</v>
      </c>
      <c r="N65" s="647"/>
      <c r="O65" s="646">
        <v>0</v>
      </c>
      <c r="P65" s="646">
        <v>0</v>
      </c>
      <c r="Q65" s="647"/>
      <c r="R65" s="646">
        <v>0</v>
      </c>
      <c r="S65" s="646">
        <v>0</v>
      </c>
      <c r="T65" s="647"/>
      <c r="U65" s="646">
        <v>0</v>
      </c>
      <c r="V65" s="646">
        <v>0</v>
      </c>
      <c r="W65" s="692">
        <f t="shared" si="0"/>
        <v>19.833275829999998</v>
      </c>
      <c r="X65" s="692">
        <f t="shared" si="0"/>
        <v>100.9217744</v>
      </c>
      <c r="Y65" s="692">
        <f t="shared" si="0"/>
        <v>2398.3517628778636</v>
      </c>
      <c r="Z65" s="644"/>
    </row>
    <row r="66" spans="1:26" s="700" customFormat="1" ht="12.75">
      <c r="A66" s="594" t="s">
        <v>54</v>
      </c>
      <c r="B66" s="595" t="s">
        <v>90</v>
      </c>
      <c r="C66" s="572" t="s">
        <v>154</v>
      </c>
      <c r="D66" s="798">
        <v>60053</v>
      </c>
      <c r="E66" s="655">
        <v>8.44099825</v>
      </c>
      <c r="F66" s="655">
        <v>32.33480303</v>
      </c>
      <c r="G66" s="653">
        <v>779.670197889624</v>
      </c>
      <c r="H66" s="677"/>
      <c r="I66" s="656">
        <v>0</v>
      </c>
      <c r="J66" s="656">
        <v>0</v>
      </c>
      <c r="K66" s="595"/>
      <c r="L66" s="656">
        <v>0</v>
      </c>
      <c r="M66" s="656">
        <v>0</v>
      </c>
      <c r="N66" s="595"/>
      <c r="O66" s="656">
        <v>0</v>
      </c>
      <c r="P66" s="656">
        <v>0</v>
      </c>
      <c r="Q66" s="595"/>
      <c r="R66" s="656">
        <v>0</v>
      </c>
      <c r="S66" s="656">
        <v>0</v>
      </c>
      <c r="T66" s="595"/>
      <c r="U66" s="656">
        <v>0</v>
      </c>
      <c r="V66" s="656">
        <v>0</v>
      </c>
      <c r="W66" s="699">
        <f t="shared" si="0"/>
        <v>8.44099825</v>
      </c>
      <c r="X66" s="699">
        <f t="shared" si="0"/>
        <v>32.33480303</v>
      </c>
      <c r="Y66" s="699">
        <f t="shared" si="0"/>
        <v>779.670197889624</v>
      </c>
      <c r="Z66" s="653"/>
    </row>
    <row r="67" spans="1:26" s="700" customFormat="1" ht="12.75">
      <c r="A67" s="594" t="s">
        <v>54</v>
      </c>
      <c r="B67" s="595" t="s">
        <v>91</v>
      </c>
      <c r="C67" s="572" t="s">
        <v>154</v>
      </c>
      <c r="D67" s="798">
        <v>142465</v>
      </c>
      <c r="E67" s="655">
        <v>11.39227758</v>
      </c>
      <c r="F67" s="655">
        <v>68.58697137</v>
      </c>
      <c r="G67" s="653">
        <v>1618.6815649882399</v>
      </c>
      <c r="H67" s="677"/>
      <c r="I67" s="656">
        <v>0</v>
      </c>
      <c r="J67" s="656">
        <v>0</v>
      </c>
      <c r="K67" s="595"/>
      <c r="L67" s="656">
        <v>0</v>
      </c>
      <c r="M67" s="656">
        <v>0</v>
      </c>
      <c r="N67" s="595"/>
      <c r="O67" s="656">
        <v>0</v>
      </c>
      <c r="P67" s="656">
        <v>0</v>
      </c>
      <c r="Q67" s="595"/>
      <c r="R67" s="656">
        <v>0</v>
      </c>
      <c r="S67" s="656">
        <v>0</v>
      </c>
      <c r="T67" s="595"/>
      <c r="U67" s="656">
        <v>0</v>
      </c>
      <c r="V67" s="656">
        <v>0</v>
      </c>
      <c r="W67" s="699">
        <f t="shared" si="0"/>
        <v>11.39227758</v>
      </c>
      <c r="X67" s="699">
        <f t="shared" si="0"/>
        <v>68.58697137</v>
      </c>
      <c r="Y67" s="699">
        <f t="shared" si="0"/>
        <v>1618.6815649882399</v>
      </c>
      <c r="Z67" s="653"/>
    </row>
    <row r="68" spans="1:26" s="593" customFormat="1" ht="25.5">
      <c r="A68" s="588">
        <v>4</v>
      </c>
      <c r="B68" s="589" t="s">
        <v>92</v>
      </c>
      <c r="C68" s="588" t="s">
        <v>48</v>
      </c>
      <c r="D68" s="735">
        <v>231.795</v>
      </c>
      <c r="E68" s="736">
        <v>14.562</v>
      </c>
      <c r="F68" s="736">
        <v>18.812</v>
      </c>
      <c r="G68" s="650">
        <f>2451.826+E68</f>
        <v>2466.388</v>
      </c>
      <c r="H68" s="677"/>
      <c r="I68" s="649">
        <v>0</v>
      </c>
      <c r="J68" s="649">
        <v>0</v>
      </c>
      <c r="K68" s="591"/>
      <c r="L68" s="649">
        <v>0</v>
      </c>
      <c r="M68" s="649">
        <v>0</v>
      </c>
      <c r="N68" s="591"/>
      <c r="O68" s="649">
        <v>0</v>
      </c>
      <c r="P68" s="649">
        <v>0</v>
      </c>
      <c r="Q68" s="591"/>
      <c r="R68" s="649">
        <v>0</v>
      </c>
      <c r="S68" s="649">
        <v>0</v>
      </c>
      <c r="T68" s="591"/>
      <c r="U68" s="649">
        <v>0</v>
      </c>
      <c r="V68" s="649">
        <v>0</v>
      </c>
      <c r="W68" s="731">
        <f>T68+Q68+N68+K68+H68+E68</f>
        <v>14.562</v>
      </c>
      <c r="X68" s="731">
        <f t="shared" si="0"/>
        <v>18.812</v>
      </c>
      <c r="Y68" s="731">
        <f>V68+S68+P68+M68+J68+G68</f>
        <v>2466.388</v>
      </c>
      <c r="Z68" s="661"/>
    </row>
    <row r="69" spans="1:26" s="716" customFormat="1" ht="25.5">
      <c r="A69" s="712"/>
      <c r="B69" s="711" t="s">
        <v>94</v>
      </c>
      <c r="C69" s="712" t="s">
        <v>48</v>
      </c>
      <c r="D69" s="789">
        <v>9.81034</v>
      </c>
      <c r="E69" s="796">
        <v>1.50451</v>
      </c>
      <c r="F69" s="796">
        <v>6.071365999999999</v>
      </c>
      <c r="G69" s="797">
        <v>42.466246000000005</v>
      </c>
      <c r="H69" s="677"/>
      <c r="I69" s="774">
        <v>0</v>
      </c>
      <c r="J69" s="774">
        <v>0</v>
      </c>
      <c r="K69" s="715"/>
      <c r="L69" s="774">
        <v>0</v>
      </c>
      <c r="M69" s="774">
        <v>0</v>
      </c>
      <c r="N69" s="715"/>
      <c r="O69" s="774">
        <v>0</v>
      </c>
      <c r="P69" s="774">
        <v>0</v>
      </c>
      <c r="Q69" s="715"/>
      <c r="R69" s="774">
        <v>0</v>
      </c>
      <c r="S69" s="774">
        <v>0</v>
      </c>
      <c r="T69" s="715"/>
      <c r="U69" s="774">
        <v>0</v>
      </c>
      <c r="V69" s="774">
        <v>0</v>
      </c>
      <c r="W69" s="775">
        <f>T69+Q69+N69+K69+H69+E69</f>
        <v>1.50451</v>
      </c>
      <c r="X69" s="775">
        <f t="shared" si="0"/>
        <v>6.071365999999999</v>
      </c>
      <c r="Y69" s="775">
        <f t="shared" si="0"/>
        <v>42.466246000000005</v>
      </c>
      <c r="Z69" s="776"/>
    </row>
    <row r="70" spans="1:26" s="564" customFormat="1" ht="13.5">
      <c r="A70" s="642" t="s">
        <v>95</v>
      </c>
      <c r="B70" s="647" t="s">
        <v>96</v>
      </c>
      <c r="C70" s="642"/>
      <c r="D70" s="556"/>
      <c r="E70" s="647"/>
      <c r="F70" s="801"/>
      <c r="G70" s="556"/>
      <c r="H70" s="645"/>
      <c r="I70" s="646"/>
      <c r="J70" s="646"/>
      <c r="K70" s="647"/>
      <c r="L70" s="646"/>
      <c r="M70" s="646"/>
      <c r="N70" s="647"/>
      <c r="O70" s="646"/>
      <c r="P70" s="646"/>
      <c r="Q70" s="647"/>
      <c r="R70" s="646"/>
      <c r="S70" s="646"/>
      <c r="T70" s="647"/>
      <c r="U70" s="646"/>
      <c r="V70" s="646"/>
      <c r="W70" s="622">
        <f t="shared" si="0"/>
        <v>0</v>
      </c>
      <c r="X70" s="622"/>
      <c r="Y70" s="622"/>
      <c r="Z70" s="591"/>
    </row>
    <row r="71" spans="1:26" s="564" customFormat="1" ht="13.5">
      <c r="A71" s="642">
        <v>1</v>
      </c>
      <c r="B71" s="643" t="s">
        <v>97</v>
      </c>
      <c r="C71" s="642" t="s">
        <v>98</v>
      </c>
      <c r="D71" s="556"/>
      <c r="E71" s="662"/>
      <c r="F71" s="556"/>
      <c r="G71" s="556"/>
      <c r="H71" s="645"/>
      <c r="I71" s="646"/>
      <c r="J71" s="646"/>
      <c r="K71" s="647"/>
      <c r="L71" s="646"/>
      <c r="M71" s="646"/>
      <c r="N71" s="647"/>
      <c r="O71" s="646"/>
      <c r="P71" s="646"/>
      <c r="Q71" s="647"/>
      <c r="R71" s="646"/>
      <c r="S71" s="646"/>
      <c r="T71" s="647"/>
      <c r="U71" s="646"/>
      <c r="V71" s="646"/>
      <c r="W71" s="622"/>
      <c r="X71" s="693"/>
      <c r="Y71" s="622"/>
      <c r="Z71" s="591"/>
    </row>
    <row r="72" spans="1:26" s="571" customFormat="1" ht="12.75">
      <c r="A72" s="573" t="s">
        <v>54</v>
      </c>
      <c r="B72" s="566" t="s">
        <v>99</v>
      </c>
      <c r="C72" s="565" t="s">
        <v>98</v>
      </c>
      <c r="D72" s="567"/>
      <c r="E72" s="671"/>
      <c r="F72" s="567"/>
      <c r="G72" s="567"/>
      <c r="H72" s="568"/>
      <c r="I72" s="569"/>
      <c r="J72" s="569"/>
      <c r="K72" s="570"/>
      <c r="L72" s="569"/>
      <c r="M72" s="569"/>
      <c r="N72" s="570"/>
      <c r="O72" s="569"/>
      <c r="P72" s="569"/>
      <c r="Q72" s="570"/>
      <c r="R72" s="569"/>
      <c r="S72" s="569"/>
      <c r="T72" s="570"/>
      <c r="U72" s="569"/>
      <c r="V72" s="569"/>
      <c r="W72" s="664">
        <v>9</v>
      </c>
      <c r="X72" s="664">
        <v>21</v>
      </c>
      <c r="Y72" s="664">
        <v>88</v>
      </c>
      <c r="Z72" s="602"/>
    </row>
    <row r="73" spans="1:26" s="603" customFormat="1" ht="12.75">
      <c r="A73" s="596" t="s">
        <v>54</v>
      </c>
      <c r="B73" s="597" t="s">
        <v>100</v>
      </c>
      <c r="C73" s="598" t="s">
        <v>98</v>
      </c>
      <c r="D73" s="599"/>
      <c r="E73" s="672"/>
      <c r="F73" s="599"/>
      <c r="G73" s="599"/>
      <c r="H73" s="600"/>
      <c r="I73" s="601"/>
      <c r="J73" s="601"/>
      <c r="K73" s="602"/>
      <c r="L73" s="601"/>
      <c r="M73" s="601"/>
      <c r="N73" s="602"/>
      <c r="O73" s="601"/>
      <c r="P73" s="601"/>
      <c r="Q73" s="602"/>
      <c r="R73" s="601"/>
      <c r="S73" s="601"/>
      <c r="T73" s="602"/>
      <c r="U73" s="601"/>
      <c r="V73" s="601"/>
      <c r="W73" s="675">
        <v>8</v>
      </c>
      <c r="X73" s="675">
        <v>17</v>
      </c>
      <c r="Y73" s="675">
        <v>87</v>
      </c>
      <c r="Z73" s="597"/>
    </row>
    <row r="74" spans="1:26" s="564" customFormat="1" ht="13.5">
      <c r="A74" s="642">
        <v>2</v>
      </c>
      <c r="B74" s="647" t="s">
        <v>139</v>
      </c>
      <c r="C74" s="642" t="s">
        <v>101</v>
      </c>
      <c r="D74" s="556"/>
      <c r="E74" s="662"/>
      <c r="F74" s="556"/>
      <c r="G74" s="556"/>
      <c r="H74" s="645"/>
      <c r="I74" s="646"/>
      <c r="J74" s="646"/>
      <c r="K74" s="647"/>
      <c r="L74" s="646"/>
      <c r="M74" s="646"/>
      <c r="N74" s="647"/>
      <c r="O74" s="646"/>
      <c r="P74" s="646"/>
      <c r="Q74" s="647"/>
      <c r="R74" s="646"/>
      <c r="S74" s="646"/>
      <c r="T74" s="647"/>
      <c r="U74" s="646"/>
      <c r="V74" s="646"/>
      <c r="W74" s="622"/>
      <c r="X74" s="693">
        <v>47</v>
      </c>
      <c r="Y74" s="622"/>
      <c r="Z74" s="591"/>
    </row>
    <row r="75" spans="1:26" s="564" customFormat="1" ht="13.5">
      <c r="A75" s="642">
        <v>3</v>
      </c>
      <c r="B75" s="647" t="s">
        <v>181</v>
      </c>
      <c r="C75" s="642"/>
      <c r="D75" s="556"/>
      <c r="E75" s="662"/>
      <c r="F75" s="556"/>
      <c r="G75" s="556"/>
      <c r="H75" s="645"/>
      <c r="I75" s="646"/>
      <c r="J75" s="646"/>
      <c r="K75" s="647"/>
      <c r="L75" s="646"/>
      <c r="M75" s="646"/>
      <c r="N75" s="647"/>
      <c r="O75" s="646"/>
      <c r="P75" s="646"/>
      <c r="Q75" s="647"/>
      <c r="R75" s="646"/>
      <c r="S75" s="646"/>
      <c r="T75" s="647"/>
      <c r="U75" s="646"/>
      <c r="V75" s="646"/>
      <c r="W75" s="622">
        <v>0</v>
      </c>
      <c r="X75" s="693">
        <v>0</v>
      </c>
      <c r="Y75" s="622"/>
      <c r="Z75" s="591"/>
    </row>
    <row r="76" spans="1:26" s="571" customFormat="1" ht="12.75">
      <c r="A76" s="573" t="s">
        <v>54</v>
      </c>
      <c r="B76" s="566" t="s">
        <v>99</v>
      </c>
      <c r="C76" s="565" t="s">
        <v>103</v>
      </c>
      <c r="D76" s="567"/>
      <c r="E76" s="671"/>
      <c r="F76" s="567"/>
      <c r="G76" s="567"/>
      <c r="H76" s="568"/>
      <c r="I76" s="569"/>
      <c r="J76" s="569"/>
      <c r="K76" s="570"/>
      <c r="L76" s="569"/>
      <c r="M76" s="569"/>
      <c r="N76" s="570"/>
      <c r="O76" s="569"/>
      <c r="P76" s="569"/>
      <c r="Q76" s="570"/>
      <c r="R76" s="569"/>
      <c r="S76" s="569"/>
      <c r="T76" s="570"/>
      <c r="U76" s="569"/>
      <c r="V76" s="569"/>
      <c r="W76" s="664"/>
      <c r="X76" s="664"/>
      <c r="Y76" s="664"/>
      <c r="Z76" s="602"/>
    </row>
    <row r="77" spans="1:26" s="571" customFormat="1" ht="12.75">
      <c r="A77" s="573" t="s">
        <v>54</v>
      </c>
      <c r="B77" s="566" t="s">
        <v>100</v>
      </c>
      <c r="C77" s="565" t="s">
        <v>103</v>
      </c>
      <c r="D77" s="567"/>
      <c r="E77" s="671"/>
      <c r="F77" s="567"/>
      <c r="G77" s="567"/>
      <c r="H77" s="568"/>
      <c r="I77" s="569"/>
      <c r="J77" s="569"/>
      <c r="K77" s="570"/>
      <c r="L77" s="569"/>
      <c r="M77" s="569"/>
      <c r="N77" s="570"/>
      <c r="O77" s="569"/>
      <c r="P77" s="569"/>
      <c r="Q77" s="570"/>
      <c r="R77" s="569"/>
      <c r="S77" s="569"/>
      <c r="T77" s="570"/>
      <c r="U77" s="569"/>
      <c r="V77" s="569"/>
      <c r="W77" s="664">
        <v>0</v>
      </c>
      <c r="X77" s="664"/>
      <c r="Y77" s="664"/>
      <c r="Z77" s="602"/>
    </row>
    <row r="78" spans="1:26" s="564" customFormat="1" ht="13.5">
      <c r="A78" s="679">
        <v>4</v>
      </c>
      <c r="B78" s="680" t="s">
        <v>158</v>
      </c>
      <c r="C78" s="679" t="s">
        <v>103</v>
      </c>
      <c r="D78" s="681"/>
      <c r="E78" s="682"/>
      <c r="F78" s="681"/>
      <c r="G78" s="681"/>
      <c r="H78" s="683"/>
      <c r="I78" s="684"/>
      <c r="J78" s="684"/>
      <c r="K78" s="685"/>
      <c r="L78" s="684"/>
      <c r="M78" s="684"/>
      <c r="N78" s="685"/>
      <c r="O78" s="684"/>
      <c r="P78" s="684"/>
      <c r="Q78" s="685"/>
      <c r="R78" s="684"/>
      <c r="S78" s="684"/>
      <c r="T78" s="685"/>
      <c r="U78" s="684"/>
      <c r="V78" s="684"/>
      <c r="W78" s="686">
        <v>0</v>
      </c>
      <c r="X78" s="686"/>
      <c r="Y78" s="686"/>
      <c r="Z78" s="687"/>
    </row>
    <row r="79" spans="1:26" s="564" customFormat="1" ht="13.5">
      <c r="A79" s="679" t="s">
        <v>104</v>
      </c>
      <c r="B79" s="685" t="s">
        <v>105</v>
      </c>
      <c r="C79" s="685"/>
      <c r="D79" s="681"/>
      <c r="E79" s="685"/>
      <c r="F79" s="681"/>
      <c r="G79" s="681"/>
      <c r="H79" s="685"/>
      <c r="I79" s="684"/>
      <c r="J79" s="684"/>
      <c r="K79" s="685"/>
      <c r="L79" s="684"/>
      <c r="M79" s="684"/>
      <c r="N79" s="685"/>
      <c r="O79" s="684"/>
      <c r="P79" s="684"/>
      <c r="Q79" s="685"/>
      <c r="R79" s="684"/>
      <c r="S79" s="684"/>
      <c r="T79" s="685"/>
      <c r="U79" s="684"/>
      <c r="V79" s="684"/>
      <c r="W79" s="686">
        <v>0</v>
      </c>
      <c r="X79" s="686"/>
      <c r="Y79" s="686"/>
      <c r="Z79" s="687"/>
    </row>
    <row r="80" spans="1:26" s="571" customFormat="1" ht="12.75">
      <c r="A80" s="573" t="s">
        <v>54</v>
      </c>
      <c r="B80" s="570" t="s">
        <v>106</v>
      </c>
      <c r="C80" s="565" t="s">
        <v>107</v>
      </c>
      <c r="D80" s="567"/>
      <c r="E80" s="570"/>
      <c r="F80" s="567"/>
      <c r="G80" s="567"/>
      <c r="H80" s="570"/>
      <c r="I80" s="569"/>
      <c r="J80" s="569"/>
      <c r="K80" s="570"/>
      <c r="L80" s="569"/>
      <c r="M80" s="569"/>
      <c r="N80" s="570"/>
      <c r="O80" s="569"/>
      <c r="P80" s="569"/>
      <c r="Q80" s="570"/>
      <c r="R80" s="569"/>
      <c r="S80" s="569"/>
      <c r="T80" s="570"/>
      <c r="U80" s="569"/>
      <c r="V80" s="569"/>
      <c r="W80" s="664">
        <v>0</v>
      </c>
      <c r="X80" s="664">
        <v>4</v>
      </c>
      <c r="Y80" s="664"/>
      <c r="Z80" s="602"/>
    </row>
    <row r="81" spans="1:26" s="571" customFormat="1" ht="12.75">
      <c r="A81" s="573" t="s">
        <v>54</v>
      </c>
      <c r="B81" s="570" t="s">
        <v>108</v>
      </c>
      <c r="C81" s="565" t="s">
        <v>109</v>
      </c>
      <c r="D81" s="567"/>
      <c r="E81" s="570"/>
      <c r="F81" s="567"/>
      <c r="G81" s="567"/>
      <c r="H81" s="570"/>
      <c r="I81" s="569"/>
      <c r="J81" s="569"/>
      <c r="K81" s="570"/>
      <c r="L81" s="569"/>
      <c r="M81" s="569"/>
      <c r="N81" s="570"/>
      <c r="O81" s="569"/>
      <c r="P81" s="569"/>
      <c r="Q81" s="570"/>
      <c r="R81" s="569"/>
      <c r="S81" s="569"/>
      <c r="T81" s="570"/>
      <c r="U81" s="569"/>
      <c r="V81" s="569"/>
      <c r="W81" s="664">
        <v>0</v>
      </c>
      <c r="X81" s="664">
        <v>2</v>
      </c>
      <c r="Y81" s="664"/>
      <c r="Z81" s="602"/>
    </row>
    <row r="82" spans="1:26" s="564" customFormat="1" ht="13.5">
      <c r="A82" s="679" t="s">
        <v>110</v>
      </c>
      <c r="B82" s="685" t="s">
        <v>111</v>
      </c>
      <c r="C82" s="688"/>
      <c r="D82" s="681"/>
      <c r="E82" s="679"/>
      <c r="F82" s="681"/>
      <c r="G82" s="681"/>
      <c r="H82" s="679"/>
      <c r="I82" s="684"/>
      <c r="J82" s="684"/>
      <c r="K82" s="679"/>
      <c r="L82" s="684"/>
      <c r="M82" s="684"/>
      <c r="N82" s="679"/>
      <c r="O82" s="684"/>
      <c r="P82" s="684"/>
      <c r="Q82" s="679"/>
      <c r="R82" s="684"/>
      <c r="S82" s="684"/>
      <c r="T82" s="679"/>
      <c r="U82" s="684"/>
      <c r="V82" s="684"/>
      <c r="W82" s="686">
        <v>0</v>
      </c>
      <c r="X82" s="693">
        <v>54</v>
      </c>
      <c r="Y82" s="686"/>
      <c r="Z82" s="687"/>
    </row>
    <row r="83" spans="1:26" s="571" customFormat="1" ht="12.75">
      <c r="A83" s="573" t="s">
        <v>54</v>
      </c>
      <c r="B83" s="570" t="s">
        <v>112</v>
      </c>
      <c r="C83" s="565" t="s">
        <v>111</v>
      </c>
      <c r="D83" s="567"/>
      <c r="E83" s="570"/>
      <c r="F83" s="567"/>
      <c r="G83" s="567"/>
      <c r="H83" s="570"/>
      <c r="I83" s="569"/>
      <c r="J83" s="569"/>
      <c r="K83" s="570"/>
      <c r="L83" s="569"/>
      <c r="M83" s="569"/>
      <c r="N83" s="570"/>
      <c r="O83" s="569"/>
      <c r="P83" s="569"/>
      <c r="Q83" s="570"/>
      <c r="R83" s="569"/>
      <c r="S83" s="569"/>
      <c r="T83" s="570"/>
      <c r="U83" s="569"/>
      <c r="V83" s="569"/>
      <c r="W83" s="664">
        <v>0</v>
      </c>
      <c r="X83" s="664">
        <v>44</v>
      </c>
      <c r="Y83" s="664"/>
      <c r="Z83" s="602"/>
    </row>
    <row r="84" spans="1:26" s="571" customFormat="1" ht="12.75">
      <c r="A84" s="573" t="s">
        <v>54</v>
      </c>
      <c r="B84" s="570" t="s">
        <v>113</v>
      </c>
      <c r="C84" s="565" t="s">
        <v>111</v>
      </c>
      <c r="D84" s="567"/>
      <c r="E84" s="570"/>
      <c r="F84" s="567"/>
      <c r="G84" s="567"/>
      <c r="H84" s="570"/>
      <c r="I84" s="569"/>
      <c r="J84" s="569"/>
      <c r="K84" s="570"/>
      <c r="L84" s="569"/>
      <c r="M84" s="569"/>
      <c r="N84" s="570"/>
      <c r="O84" s="569"/>
      <c r="P84" s="569"/>
      <c r="Q84" s="570"/>
      <c r="R84" s="569"/>
      <c r="S84" s="569"/>
      <c r="T84" s="570"/>
      <c r="U84" s="569"/>
      <c r="V84" s="569"/>
      <c r="W84" s="664">
        <v>0</v>
      </c>
      <c r="X84" s="664">
        <v>10</v>
      </c>
      <c r="Y84" s="664"/>
      <c r="Z84" s="602"/>
    </row>
    <row r="85" spans="1:26" s="564" customFormat="1" ht="13.5">
      <c r="A85" s="679" t="s">
        <v>114</v>
      </c>
      <c r="B85" s="685" t="s">
        <v>115</v>
      </c>
      <c r="C85" s="688"/>
      <c r="D85" s="681"/>
      <c r="E85" s="679"/>
      <c r="F85" s="681"/>
      <c r="G85" s="681"/>
      <c r="H85" s="679"/>
      <c r="I85" s="684"/>
      <c r="J85" s="684"/>
      <c r="K85" s="679"/>
      <c r="L85" s="684"/>
      <c r="M85" s="684"/>
      <c r="N85" s="679"/>
      <c r="O85" s="684"/>
      <c r="P85" s="684"/>
      <c r="Q85" s="679"/>
      <c r="R85" s="684"/>
      <c r="S85" s="684"/>
      <c r="T85" s="679"/>
      <c r="U85" s="684"/>
      <c r="V85" s="684"/>
      <c r="W85" s="739"/>
      <c r="X85" s="693">
        <v>99</v>
      </c>
      <c r="Y85" s="686"/>
      <c r="Z85" s="687"/>
    </row>
    <row r="86" spans="1:26" s="571" customFormat="1" ht="12.75">
      <c r="A86" s="573" t="s">
        <v>54</v>
      </c>
      <c r="B86" s="570" t="s">
        <v>116</v>
      </c>
      <c r="C86" s="565" t="s">
        <v>78</v>
      </c>
      <c r="D86" s="567"/>
      <c r="E86" s="570"/>
      <c r="F86" s="567"/>
      <c r="G86" s="567"/>
      <c r="H86" s="570"/>
      <c r="I86" s="569"/>
      <c r="J86" s="569"/>
      <c r="K86" s="570"/>
      <c r="L86" s="569"/>
      <c r="M86" s="569"/>
      <c r="N86" s="570"/>
      <c r="O86" s="569"/>
      <c r="P86" s="569"/>
      <c r="Q86" s="570"/>
      <c r="R86" s="569"/>
      <c r="S86" s="569"/>
      <c r="T86" s="570"/>
      <c r="U86" s="569"/>
      <c r="V86" s="569"/>
      <c r="W86" s="740"/>
      <c r="X86" s="664">
        <v>43</v>
      </c>
      <c r="Y86" s="664"/>
      <c r="Z86" s="602"/>
    </row>
    <row r="87" spans="1:26" s="571" customFormat="1" ht="12.75">
      <c r="A87" s="573" t="s">
        <v>54</v>
      </c>
      <c r="B87" s="570" t="s">
        <v>117</v>
      </c>
      <c r="C87" s="565" t="s">
        <v>78</v>
      </c>
      <c r="D87" s="567"/>
      <c r="E87" s="570"/>
      <c r="F87" s="567"/>
      <c r="G87" s="567"/>
      <c r="H87" s="570"/>
      <c r="I87" s="569"/>
      <c r="J87" s="569"/>
      <c r="K87" s="570"/>
      <c r="L87" s="569"/>
      <c r="M87" s="569"/>
      <c r="N87" s="570"/>
      <c r="O87" s="569"/>
      <c r="P87" s="569"/>
      <c r="Q87" s="570"/>
      <c r="R87" s="569"/>
      <c r="S87" s="569"/>
      <c r="T87" s="570"/>
      <c r="U87" s="569"/>
      <c r="V87" s="569"/>
      <c r="W87" s="664"/>
      <c r="X87" s="664">
        <v>3</v>
      </c>
      <c r="Y87" s="664"/>
      <c r="Z87" s="602"/>
    </row>
    <row r="88" spans="1:26" s="571" customFormat="1" ht="12.75">
      <c r="A88" s="573" t="s">
        <v>54</v>
      </c>
      <c r="B88" s="570" t="s">
        <v>184</v>
      </c>
      <c r="C88" s="565" t="s">
        <v>78</v>
      </c>
      <c r="D88" s="567"/>
      <c r="E88" s="570"/>
      <c r="F88" s="567"/>
      <c r="G88" s="567"/>
      <c r="H88" s="570"/>
      <c r="I88" s="569"/>
      <c r="J88" s="569"/>
      <c r="K88" s="570"/>
      <c r="L88" s="569"/>
      <c r="M88" s="569"/>
      <c r="N88" s="570"/>
      <c r="O88" s="569"/>
      <c r="P88" s="569"/>
      <c r="Q88" s="570"/>
      <c r="R88" s="569"/>
      <c r="S88" s="569"/>
      <c r="T88" s="570"/>
      <c r="U88" s="569"/>
      <c r="V88" s="569"/>
      <c r="W88" s="664">
        <v>0</v>
      </c>
      <c r="X88" s="664">
        <v>4</v>
      </c>
      <c r="Y88" s="664"/>
      <c r="Z88" s="602"/>
    </row>
    <row r="89" spans="1:26" s="571" customFormat="1" ht="12.75">
      <c r="A89" s="573" t="s">
        <v>54</v>
      </c>
      <c r="B89" s="570" t="s">
        <v>119</v>
      </c>
      <c r="C89" s="565" t="s">
        <v>78</v>
      </c>
      <c r="D89" s="567"/>
      <c r="E89" s="570"/>
      <c r="F89" s="567"/>
      <c r="G89" s="567"/>
      <c r="H89" s="570"/>
      <c r="I89" s="569"/>
      <c r="J89" s="569"/>
      <c r="K89" s="570"/>
      <c r="L89" s="569"/>
      <c r="M89" s="569"/>
      <c r="N89" s="570"/>
      <c r="O89" s="569"/>
      <c r="P89" s="569"/>
      <c r="Q89" s="570"/>
      <c r="R89" s="569"/>
      <c r="S89" s="569"/>
      <c r="T89" s="570"/>
      <c r="U89" s="569"/>
      <c r="V89" s="569"/>
      <c r="W89" s="664">
        <v>0</v>
      </c>
      <c r="X89" s="664">
        <v>49</v>
      </c>
      <c r="Y89" s="664"/>
      <c r="Z89" s="602"/>
    </row>
    <row r="90" spans="1:26" s="564" customFormat="1" ht="13.5">
      <c r="A90" s="679" t="s">
        <v>120</v>
      </c>
      <c r="B90" s="685" t="s">
        <v>121</v>
      </c>
      <c r="C90" s="688"/>
      <c r="D90" s="689"/>
      <c r="E90" s="685"/>
      <c r="F90" s="681"/>
      <c r="G90" s="681"/>
      <c r="H90" s="685"/>
      <c r="I90" s="684"/>
      <c r="J90" s="684"/>
      <c r="K90" s="685"/>
      <c r="L90" s="684"/>
      <c r="M90" s="684"/>
      <c r="N90" s="685"/>
      <c r="O90" s="684"/>
      <c r="P90" s="684"/>
      <c r="Q90" s="685"/>
      <c r="R90" s="684"/>
      <c r="S90" s="684"/>
      <c r="T90" s="685"/>
      <c r="U90" s="684"/>
      <c r="V90" s="684"/>
      <c r="W90" s="686"/>
      <c r="X90" s="686"/>
      <c r="Y90" s="686"/>
      <c r="Z90" s="687"/>
    </row>
    <row r="91" spans="1:26" s="571" customFormat="1" ht="12.75">
      <c r="A91" s="573" t="s">
        <v>54</v>
      </c>
      <c r="B91" s="570" t="s">
        <v>122</v>
      </c>
      <c r="C91" s="565" t="s">
        <v>78</v>
      </c>
      <c r="D91" s="567"/>
      <c r="E91" s="570"/>
      <c r="F91" s="567"/>
      <c r="G91" s="567"/>
      <c r="H91" s="570"/>
      <c r="I91" s="569"/>
      <c r="J91" s="569"/>
      <c r="K91" s="570"/>
      <c r="L91" s="569"/>
      <c r="M91" s="569"/>
      <c r="N91" s="570"/>
      <c r="O91" s="569"/>
      <c r="P91" s="569"/>
      <c r="Q91" s="570"/>
      <c r="R91" s="569"/>
      <c r="S91" s="569"/>
      <c r="T91" s="570"/>
      <c r="U91" s="569"/>
      <c r="V91" s="569"/>
      <c r="W91" s="664"/>
      <c r="X91" s="664">
        <v>0</v>
      </c>
      <c r="Y91" s="664"/>
      <c r="Z91" s="602"/>
    </row>
    <row r="92" spans="1:26" s="571" customFormat="1" ht="12.75">
      <c r="A92" s="573" t="s">
        <v>54</v>
      </c>
      <c r="B92" s="570" t="s">
        <v>123</v>
      </c>
      <c r="C92" s="565" t="s">
        <v>78</v>
      </c>
      <c r="D92" s="567"/>
      <c r="E92" s="570"/>
      <c r="F92" s="567"/>
      <c r="G92" s="567"/>
      <c r="H92" s="570"/>
      <c r="I92" s="569"/>
      <c r="J92" s="569"/>
      <c r="K92" s="570"/>
      <c r="L92" s="569"/>
      <c r="M92" s="569"/>
      <c r="N92" s="570"/>
      <c r="O92" s="569"/>
      <c r="P92" s="569"/>
      <c r="Q92" s="570"/>
      <c r="R92" s="569"/>
      <c r="S92" s="569"/>
      <c r="T92" s="570"/>
      <c r="U92" s="569"/>
      <c r="V92" s="569"/>
      <c r="W92" s="664"/>
      <c r="X92" s="664"/>
      <c r="Y92" s="664"/>
      <c r="Z92" s="602"/>
    </row>
    <row r="93" spans="1:26" s="571" customFormat="1" ht="12.75">
      <c r="A93" s="573" t="s">
        <v>54</v>
      </c>
      <c r="B93" s="570" t="s">
        <v>124</v>
      </c>
      <c r="C93" s="565" t="s">
        <v>78</v>
      </c>
      <c r="D93" s="567"/>
      <c r="E93" s="570"/>
      <c r="F93" s="567"/>
      <c r="G93" s="567"/>
      <c r="H93" s="570"/>
      <c r="I93" s="569"/>
      <c r="J93" s="569"/>
      <c r="K93" s="570"/>
      <c r="L93" s="569"/>
      <c r="M93" s="569"/>
      <c r="N93" s="570"/>
      <c r="O93" s="569"/>
      <c r="P93" s="569"/>
      <c r="Q93" s="570"/>
      <c r="R93" s="569"/>
      <c r="S93" s="569"/>
      <c r="T93" s="570"/>
      <c r="U93" s="569"/>
      <c r="V93" s="569"/>
      <c r="W93" s="664"/>
      <c r="X93" s="664"/>
      <c r="Y93" s="664"/>
      <c r="Z93" s="602"/>
    </row>
    <row r="94" spans="1:26" s="571" customFormat="1" ht="12.75">
      <c r="A94" s="573" t="s">
        <v>54</v>
      </c>
      <c r="B94" s="570" t="s">
        <v>125</v>
      </c>
      <c r="C94" s="565" t="s">
        <v>78</v>
      </c>
      <c r="D94" s="567"/>
      <c r="E94" s="570"/>
      <c r="F94" s="567"/>
      <c r="G94" s="567"/>
      <c r="H94" s="570"/>
      <c r="I94" s="569"/>
      <c r="J94" s="569"/>
      <c r="K94" s="570"/>
      <c r="L94" s="569"/>
      <c r="M94" s="569"/>
      <c r="N94" s="570"/>
      <c r="O94" s="569"/>
      <c r="P94" s="569"/>
      <c r="Q94" s="570"/>
      <c r="R94" s="569"/>
      <c r="S94" s="569"/>
      <c r="T94" s="570"/>
      <c r="U94" s="569"/>
      <c r="V94" s="569"/>
      <c r="W94" s="664">
        <v>0</v>
      </c>
      <c r="X94" s="664">
        <v>0</v>
      </c>
      <c r="Y94" s="664"/>
      <c r="Z94" s="602"/>
    </row>
    <row r="95" spans="1:26" s="603" customFormat="1" ht="25.5">
      <c r="A95" s="596" t="s">
        <v>54</v>
      </c>
      <c r="B95" s="597" t="s">
        <v>126</v>
      </c>
      <c r="C95" s="598" t="s">
        <v>78</v>
      </c>
      <c r="D95" s="599"/>
      <c r="E95" s="602"/>
      <c r="F95" s="599"/>
      <c r="G95" s="599"/>
      <c r="H95" s="602"/>
      <c r="I95" s="601"/>
      <c r="J95" s="601"/>
      <c r="K95" s="602"/>
      <c r="L95" s="601"/>
      <c r="M95" s="601"/>
      <c r="N95" s="602"/>
      <c r="O95" s="601"/>
      <c r="P95" s="601"/>
      <c r="Q95" s="602"/>
      <c r="R95" s="601"/>
      <c r="S95" s="601"/>
      <c r="T95" s="602"/>
      <c r="U95" s="601"/>
      <c r="V95" s="601"/>
      <c r="W95" s="675"/>
      <c r="X95" s="675">
        <v>0</v>
      </c>
      <c r="Y95" s="675"/>
      <c r="Z95" s="602"/>
    </row>
    <row r="96" spans="1:26" s="571" customFormat="1" ht="12.75">
      <c r="A96" s="604" t="s">
        <v>54</v>
      </c>
      <c r="B96" s="605" t="s">
        <v>127</v>
      </c>
      <c r="C96" s="606" t="s">
        <v>78</v>
      </c>
      <c r="D96" s="607"/>
      <c r="E96" s="605"/>
      <c r="F96" s="607"/>
      <c r="G96" s="607"/>
      <c r="H96" s="605"/>
      <c r="I96" s="608"/>
      <c r="J96" s="608"/>
      <c r="K96" s="605"/>
      <c r="L96" s="608"/>
      <c r="M96" s="608"/>
      <c r="N96" s="605"/>
      <c r="O96" s="608"/>
      <c r="P96" s="608"/>
      <c r="Q96" s="605"/>
      <c r="R96" s="608"/>
      <c r="S96" s="608"/>
      <c r="T96" s="605"/>
      <c r="U96" s="608"/>
      <c r="V96" s="608"/>
      <c r="W96" s="673">
        <v>1</v>
      </c>
      <c r="X96" s="673">
        <v>1</v>
      </c>
      <c r="Y96" s="673"/>
      <c r="Z96" s="674"/>
    </row>
    <row r="98" s="609" customFormat="1" ht="18.75"/>
    <row r="99" s="610" customFormat="1" ht="18.75"/>
    <row r="100" s="610" customFormat="1" ht="18.75"/>
    <row r="101" s="610" customFormat="1" ht="18.75"/>
    <row r="102" s="610" customFormat="1" ht="18.75"/>
    <row r="103" s="610" customFormat="1" ht="18.75"/>
    <row r="104" s="610" customFormat="1" ht="18.75"/>
    <row r="105" s="610" customFormat="1" ht="18.75"/>
    <row r="106" s="610" customFormat="1" ht="18.75"/>
    <row r="107" s="610" customFormat="1" ht="18.75"/>
    <row r="108" s="610" customFormat="1" ht="18.75"/>
    <row r="109" s="610" customFormat="1" ht="18.75"/>
  </sheetData>
  <sheetProtection/>
  <mergeCells count="14">
    <mergeCell ref="A4:A5"/>
    <mergeCell ref="B4:B5"/>
    <mergeCell ref="C4:C5"/>
    <mergeCell ref="D4:D5"/>
    <mergeCell ref="E4:G4"/>
    <mergeCell ref="H4:J4"/>
    <mergeCell ref="Q4:S4"/>
    <mergeCell ref="T4:V4"/>
    <mergeCell ref="W4:Y4"/>
    <mergeCell ref="Z4:Z5"/>
    <mergeCell ref="E1:Y1"/>
    <mergeCell ref="E2:Y2"/>
    <mergeCell ref="K4:M4"/>
    <mergeCell ref="N4:P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AutoBVT</cp:lastModifiedBy>
  <cp:lastPrinted>2021-01-28T01:15:48Z</cp:lastPrinted>
  <dcterms:created xsi:type="dcterms:W3CDTF">2019-06-18T09:07:39Z</dcterms:created>
  <dcterms:modified xsi:type="dcterms:W3CDTF">2021-05-20T09:17:54Z</dcterms:modified>
  <cp:category/>
  <cp:version/>
  <cp:contentType/>
  <cp:contentStatus/>
</cp:coreProperties>
</file>